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20730" windowHeight="9045" tabRatio="709" activeTab="1"/>
  </bookViews>
  <sheets>
    <sheet name="Összesítő ingó" sheetId="7" r:id="rId1"/>
    <sheet name="Gépek, berendezések, felszer" sheetId="12" r:id="rId2"/>
    <sheet name="Idegen helyen tárolt gép,berend" sheetId="11" r:id="rId3"/>
    <sheet name="Idegen tulajdonú eszközök" sheetId="13" r:id="rId4"/>
    <sheet name="Idegen helyen tárolt informatik" sheetId="10" r:id="rId5"/>
    <sheet name="Képzőművészeti alkotás" sheetId="9" r:id="rId6"/>
    <sheet name="Képzőműv.alk.park, közter." sheetId="2" r:id="rId7"/>
    <sheet name="Hangszer" sheetId="5" r:id="rId8"/>
    <sheet name="Kada sportcsarnok eszközei" sheetId="8" r:id="rId9"/>
  </sheets>
  <definedNames>
    <definedName name="_xlnm.Print_Titles" localSheetId="1">'Gépek, berendezések, felszer'!$1:$3</definedName>
    <definedName name="_xlnm.Print_Area" localSheetId="5">'Képzőművészeti alkotás'!$A$1:$G$117</definedName>
  </definedNames>
  <calcPr calcId="171027"/>
  <fileRecoveryPr repairLoad="1"/>
</workbook>
</file>

<file path=xl/calcChain.xml><?xml version="1.0" encoding="utf-8"?>
<calcChain xmlns="http://schemas.openxmlformats.org/spreadsheetml/2006/main">
  <c r="J44" i="12"/>
  <c r="C136" i="9" l="1"/>
  <c r="C38" i="10"/>
  <c r="B7" i="13"/>
  <c r="C25" i="11"/>
  <c r="B15" i="7" l="1"/>
  <c r="K51" i="12" l="1"/>
  <c r="G16"/>
  <c r="G35"/>
  <c r="G83"/>
  <c r="G153"/>
  <c r="G151"/>
  <c r="G150"/>
  <c r="G57"/>
  <c r="G79"/>
  <c r="G132"/>
  <c r="G133"/>
  <c r="G88"/>
  <c r="G92"/>
  <c r="G104"/>
  <c r="G84"/>
  <c r="G74"/>
  <c r="G51"/>
  <c r="G41"/>
  <c r="G14"/>
  <c r="G103"/>
  <c r="G149"/>
  <c r="G47"/>
  <c r="J47"/>
  <c r="G91"/>
  <c r="G42"/>
  <c r="G134"/>
  <c r="G154"/>
  <c r="J154" s="1"/>
  <c r="G80"/>
  <c r="G113"/>
  <c r="K113"/>
  <c r="D9" i="5"/>
  <c r="C18" i="2"/>
  <c r="L198" i="12"/>
  <c r="K47"/>
  <c r="K198" s="1"/>
  <c r="M192"/>
  <c r="J192"/>
  <c r="F192"/>
  <c r="F190"/>
  <c r="J190"/>
  <c r="M190"/>
  <c r="G48"/>
  <c r="J48" s="1"/>
  <c r="J149"/>
  <c r="J134"/>
  <c r="J42"/>
  <c r="J16"/>
  <c r="K86"/>
  <c r="M86" s="1"/>
  <c r="K134"/>
  <c r="M134" s="1"/>
  <c r="K154"/>
  <c r="M154" s="1"/>
  <c r="J124"/>
  <c r="F124"/>
  <c r="M124"/>
  <c r="J6"/>
  <c r="J7"/>
  <c r="J8"/>
  <c r="J9"/>
  <c r="J10"/>
  <c r="J12"/>
  <c r="J13"/>
  <c r="J15"/>
  <c r="J17"/>
  <c r="J18"/>
  <c r="J19"/>
  <c r="J20"/>
  <c r="J21"/>
  <c r="J22"/>
  <c r="J23"/>
  <c r="J24"/>
  <c r="J25"/>
  <c r="J26"/>
  <c r="J27"/>
  <c r="J28"/>
  <c r="J29"/>
  <c r="J30"/>
  <c r="J32"/>
  <c r="J33"/>
  <c r="J34"/>
  <c r="J35"/>
  <c r="J36"/>
  <c r="J37"/>
  <c r="J38"/>
  <c r="J39"/>
  <c r="J40"/>
  <c r="J43"/>
  <c r="J45"/>
  <c r="J46"/>
  <c r="J49"/>
  <c r="J50"/>
  <c r="J52"/>
  <c r="J53"/>
  <c r="J54"/>
  <c r="J55"/>
  <c r="J56"/>
  <c r="J58"/>
  <c r="J59"/>
  <c r="J60"/>
  <c r="J66"/>
  <c r="J67"/>
  <c r="J68"/>
  <c r="J69"/>
  <c r="J70"/>
  <c r="J71"/>
  <c r="J72"/>
  <c r="J73"/>
  <c r="J75"/>
  <c r="J77"/>
  <c r="J78"/>
  <c r="J81"/>
  <c r="J82"/>
  <c r="J85"/>
  <c r="J86"/>
  <c r="J87"/>
  <c r="J89"/>
  <c r="J93"/>
  <c r="J94"/>
  <c r="J95"/>
  <c r="J96"/>
  <c r="J97"/>
  <c r="J98"/>
  <c r="J99"/>
  <c r="J100"/>
  <c r="J101"/>
  <c r="J105"/>
  <c r="J106"/>
  <c r="J107"/>
  <c r="J108"/>
  <c r="J109"/>
  <c r="J110"/>
  <c r="J111"/>
  <c r="J112"/>
  <c r="J114"/>
  <c r="J115"/>
  <c r="J116"/>
  <c r="J117"/>
  <c r="J118"/>
  <c r="J119"/>
  <c r="J120"/>
  <c r="J121"/>
  <c r="J122"/>
  <c r="J123"/>
  <c r="J125"/>
  <c r="J126"/>
  <c r="J127"/>
  <c r="J128"/>
  <c r="J129"/>
  <c r="J130"/>
  <c r="J135"/>
  <c r="J136"/>
  <c r="J137"/>
  <c r="J138"/>
  <c r="J139"/>
  <c r="J140"/>
  <c r="J141"/>
  <c r="J142"/>
  <c r="J143"/>
  <c r="J144"/>
  <c r="J145"/>
  <c r="J146"/>
  <c r="J147"/>
  <c r="J148"/>
  <c r="J152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91"/>
  <c r="J193"/>
  <c r="J194"/>
  <c r="J195"/>
  <c r="J196"/>
  <c r="J197"/>
  <c r="J5"/>
  <c r="J4"/>
  <c r="J150"/>
  <c r="J80"/>
  <c r="G131"/>
  <c r="J131" s="1"/>
  <c r="J84"/>
  <c r="J41"/>
  <c r="G90"/>
  <c r="J133"/>
  <c r="J153"/>
  <c r="J83"/>
  <c r="J88"/>
  <c r="J92"/>
  <c r="J79"/>
  <c r="J57"/>
  <c r="J74"/>
  <c r="J104"/>
  <c r="J132"/>
  <c r="J51"/>
  <c r="J103"/>
  <c r="J91"/>
  <c r="M51"/>
  <c r="M197"/>
  <c r="F197"/>
  <c r="M196"/>
  <c r="F196"/>
  <c r="M195"/>
  <c r="F195"/>
  <c r="M194"/>
  <c r="F194"/>
  <c r="M193"/>
  <c r="F193"/>
  <c r="M191"/>
  <c r="F191"/>
  <c r="M188"/>
  <c r="F188"/>
  <c r="M187"/>
  <c r="F187"/>
  <c r="M186"/>
  <c r="F186"/>
  <c r="M185"/>
  <c r="F185"/>
  <c r="M184"/>
  <c r="F184"/>
  <c r="M183"/>
  <c r="F183"/>
  <c r="M182"/>
  <c r="F182"/>
  <c r="M181"/>
  <c r="F181"/>
  <c r="M180"/>
  <c r="F180"/>
  <c r="M179"/>
  <c r="F179"/>
  <c r="M178"/>
  <c r="F178"/>
  <c r="M177"/>
  <c r="F177"/>
  <c r="M176"/>
  <c r="F176"/>
  <c r="M175"/>
  <c r="F175"/>
  <c r="M174"/>
  <c r="F174"/>
  <c r="M173"/>
  <c r="F173"/>
  <c r="M172"/>
  <c r="F172"/>
  <c r="M171"/>
  <c r="F171"/>
  <c r="M170"/>
  <c r="F170"/>
  <c r="M169"/>
  <c r="F169"/>
  <c r="M168"/>
  <c r="F168"/>
  <c r="M167"/>
  <c r="F167"/>
  <c r="M166"/>
  <c r="F166"/>
  <c r="M165"/>
  <c r="F165"/>
  <c r="M164"/>
  <c r="F164"/>
  <c r="M163"/>
  <c r="F163"/>
  <c r="M162"/>
  <c r="F162"/>
  <c r="M161"/>
  <c r="F161"/>
  <c r="M160"/>
  <c r="F160"/>
  <c r="M159"/>
  <c r="F159"/>
  <c r="M158"/>
  <c r="F158"/>
  <c r="M157"/>
  <c r="F157"/>
  <c r="M156"/>
  <c r="F156"/>
  <c r="M155"/>
  <c r="F155"/>
  <c r="F154"/>
  <c r="M153"/>
  <c r="F153"/>
  <c r="M152"/>
  <c r="F152"/>
  <c r="M151"/>
  <c r="F151"/>
  <c r="M150"/>
  <c r="F150"/>
  <c r="M149"/>
  <c r="F149"/>
  <c r="M148"/>
  <c r="F148"/>
  <c r="M147"/>
  <c r="F147"/>
  <c r="M146"/>
  <c r="F146"/>
  <c r="M145"/>
  <c r="F145"/>
  <c r="M144"/>
  <c r="F144"/>
  <c r="M143"/>
  <c r="F143"/>
  <c r="M142"/>
  <c r="F142"/>
  <c r="M141"/>
  <c r="F141"/>
  <c r="M140"/>
  <c r="F140"/>
  <c r="M139"/>
  <c r="F139"/>
  <c r="M138"/>
  <c r="F138"/>
  <c r="M137"/>
  <c r="F137"/>
  <c r="M136"/>
  <c r="F136"/>
  <c r="M135"/>
  <c r="F135"/>
  <c r="F134"/>
  <c r="M133"/>
  <c r="F133"/>
  <c r="M132"/>
  <c r="F132"/>
  <c r="M131"/>
  <c r="F131"/>
  <c r="M130"/>
  <c r="F130"/>
  <c r="M129"/>
  <c r="F129"/>
  <c r="M128"/>
  <c r="F128"/>
  <c r="M127"/>
  <c r="F127"/>
  <c r="M126"/>
  <c r="F126"/>
  <c r="M125"/>
  <c r="F125"/>
  <c r="M123"/>
  <c r="F123"/>
  <c r="M122"/>
  <c r="F122"/>
  <c r="M121"/>
  <c r="F121"/>
  <c r="M120"/>
  <c r="F120"/>
  <c r="M119"/>
  <c r="F119"/>
  <c r="M118"/>
  <c r="F118"/>
  <c r="M117"/>
  <c r="F117"/>
  <c r="M116"/>
  <c r="F116"/>
  <c r="M115"/>
  <c r="F115"/>
  <c r="M114"/>
  <c r="F114"/>
  <c r="F113"/>
  <c r="M112"/>
  <c r="F112"/>
  <c r="M111"/>
  <c r="F111"/>
  <c r="M110"/>
  <c r="F110"/>
  <c r="M109"/>
  <c r="F109"/>
  <c r="M108"/>
  <c r="F108"/>
  <c r="M107"/>
  <c r="F107"/>
  <c r="M106"/>
  <c r="F106"/>
  <c r="M105"/>
  <c r="F105"/>
  <c r="M104"/>
  <c r="F104"/>
  <c r="M103"/>
  <c r="F103"/>
  <c r="M101"/>
  <c r="F101"/>
  <c r="M100"/>
  <c r="F100"/>
  <c r="M99"/>
  <c r="F99"/>
  <c r="M98"/>
  <c r="F98"/>
  <c r="M97"/>
  <c r="F97"/>
  <c r="M96"/>
  <c r="F96"/>
  <c r="M95"/>
  <c r="F95"/>
  <c r="M94"/>
  <c r="F94"/>
  <c r="M93"/>
  <c r="F93"/>
  <c r="M92"/>
  <c r="F92"/>
  <c r="M91"/>
  <c r="F91"/>
  <c r="M90"/>
  <c r="F90"/>
  <c r="M89"/>
  <c r="F89"/>
  <c r="M88"/>
  <c r="F88"/>
  <c r="M87"/>
  <c r="F87"/>
  <c r="M85"/>
  <c r="F85"/>
  <c r="M84"/>
  <c r="F84"/>
  <c r="M83"/>
  <c r="F83"/>
  <c r="M82"/>
  <c r="F82"/>
  <c r="M81"/>
  <c r="F81"/>
  <c r="M80"/>
  <c r="F80"/>
  <c r="M79"/>
  <c r="F79"/>
  <c r="M78"/>
  <c r="F78"/>
  <c r="M77"/>
  <c r="F77"/>
  <c r="M75"/>
  <c r="F75"/>
  <c r="M74"/>
  <c r="F74"/>
  <c r="M73"/>
  <c r="F73"/>
  <c r="M72"/>
  <c r="F72"/>
  <c r="M71"/>
  <c r="F71"/>
  <c r="M70"/>
  <c r="F70"/>
  <c r="M69"/>
  <c r="F69"/>
  <c r="M68"/>
  <c r="F68"/>
  <c r="M67"/>
  <c r="F67"/>
  <c r="M66"/>
  <c r="F66"/>
  <c r="M60"/>
  <c r="F60"/>
  <c r="M59"/>
  <c r="F59"/>
  <c r="M58"/>
  <c r="F58"/>
  <c r="M57"/>
  <c r="F57"/>
  <c r="M56"/>
  <c r="F56"/>
  <c r="M55"/>
  <c r="F55"/>
  <c r="M54"/>
  <c r="F54"/>
  <c r="M53"/>
  <c r="F53"/>
  <c r="M52"/>
  <c r="F52"/>
  <c r="F51"/>
  <c r="M50"/>
  <c r="F50"/>
  <c r="M49"/>
  <c r="F49"/>
  <c r="M48"/>
  <c r="F48"/>
  <c r="F198" s="1"/>
  <c r="F47"/>
  <c r="M46"/>
  <c r="F46"/>
  <c r="M45"/>
  <c r="F45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0"/>
  <c r="F10"/>
  <c r="M9"/>
  <c r="F9"/>
  <c r="M8"/>
  <c r="F8"/>
  <c r="M7"/>
  <c r="F7"/>
  <c r="M6"/>
  <c r="F6"/>
  <c r="M5"/>
  <c r="F5"/>
  <c r="M4"/>
  <c r="F4"/>
  <c r="C4" i="8"/>
  <c r="C5"/>
  <c r="C6"/>
  <c r="C7"/>
  <c r="C8"/>
  <c r="C9"/>
  <c r="C10"/>
  <c r="C11"/>
  <c r="C12"/>
  <c r="B13"/>
  <c r="C13"/>
  <c r="C3"/>
  <c r="D8" i="9"/>
  <c r="D106"/>
  <c r="D118"/>
  <c r="D108"/>
  <c r="D111"/>
  <c r="J90" i="12"/>
  <c r="M47"/>
  <c r="J151"/>
  <c r="J14"/>
  <c r="M113"/>
  <c r="J113"/>
  <c r="G198"/>
  <c r="H198"/>
  <c r="M198" l="1"/>
  <c r="J198"/>
</calcChain>
</file>

<file path=xl/sharedStrings.xml><?xml version="1.0" encoding="utf-8"?>
<sst xmlns="http://schemas.openxmlformats.org/spreadsheetml/2006/main" count="1218" uniqueCount="630">
  <si>
    <t>Harmat u. 78.</t>
  </si>
  <si>
    <t>Liget tér</t>
  </si>
  <si>
    <t>Rákász u. 5.</t>
  </si>
  <si>
    <t>Mádi u. 17.</t>
  </si>
  <si>
    <t>Fűzér u. 28.</t>
  </si>
  <si>
    <t>Ihász u. 15.</t>
  </si>
  <si>
    <t>Kozma u.13.</t>
  </si>
  <si>
    <t>Hölgy u. 13.</t>
  </si>
  <si>
    <t>Kőrösi Cs. S. stny 3.</t>
  </si>
  <si>
    <t>Harmat u. 6-8.</t>
  </si>
  <si>
    <t>Bajcsy Kőrház,, Maglódi út 89-91.</t>
  </si>
  <si>
    <t>Mádi u. 173.</t>
  </si>
  <si>
    <t>Fűzér u. 30.</t>
  </si>
  <si>
    <t>Kőrösi u. 43-51. Védőnők</t>
  </si>
  <si>
    <t>Gép, berendezés összesen</t>
  </si>
  <si>
    <t>Kőrösi Cs. S. út 40.</t>
  </si>
  <si>
    <t>BÁRKA Kőbányai Humánszolgáltató Központ</t>
  </si>
  <si>
    <t>Önk. Oktatási, Kult. Civil Csoport Inf-i iroda</t>
  </si>
  <si>
    <t>ÁRKÁD Örs vezér tere</t>
  </si>
  <si>
    <t>Nagyértékű</t>
  </si>
  <si>
    <t>Összesen</t>
  </si>
  <si>
    <t>Deák Ferenc Gimnázium - XIX.ker.intézm.</t>
  </si>
  <si>
    <t>Ady Endre Ált. Iskola - XIX.ker.intézm.</t>
  </si>
  <si>
    <t>DELL Inspiron 6400 notebook</t>
  </si>
  <si>
    <t>Árnyas Óvoda - XIX.ker.intézmény</t>
  </si>
  <si>
    <t>Szivárvány Óvoda - XIX.ker.intézmény</t>
  </si>
  <si>
    <t>Százszorszép Óvoda - XIX.ker.intézmény</t>
  </si>
  <si>
    <t>Bóbita Óvoda - XIX.ker.intézmény</t>
  </si>
  <si>
    <t>Tarka-Barka Óvoda - XIX.ker. intézmény</t>
  </si>
  <si>
    <t>Mézeskalács Óvoda - XIX.ker. intézmény</t>
  </si>
  <si>
    <t>Richter Gedeon Óvoda - X.ker.ID.intézmén</t>
  </si>
  <si>
    <t>Interaktív tábla</t>
  </si>
  <si>
    <t>73: Nyugdíjas otthon</t>
  </si>
  <si>
    <t>Sütöde u. 4.</t>
  </si>
  <si>
    <t>Szárnyas u. 5 (Üllöi út 136)</t>
  </si>
  <si>
    <t>Szegély utca 11. (Gyalog u. 12.)</t>
  </si>
  <si>
    <t>Szent L. tér</t>
  </si>
  <si>
    <t>Szent L. tér 2-4</t>
  </si>
  <si>
    <t>18: Polgármesteri hivatal</t>
  </si>
  <si>
    <t>Szent L. tér 29</t>
  </si>
  <si>
    <t>25: Művelődési Központ</t>
  </si>
  <si>
    <t>Szent L. tér 7-14</t>
  </si>
  <si>
    <t>Szent László tér 1.</t>
  </si>
  <si>
    <t>Újhegyi stny. 12</t>
  </si>
  <si>
    <t>Újhegyi stny. 13-15</t>
  </si>
  <si>
    <t>Újhegyi stny. 14</t>
  </si>
  <si>
    <t>Újhegyi stny. 16</t>
  </si>
  <si>
    <t>Újhegyi stny. 17-19</t>
  </si>
  <si>
    <t>Újhegyi stny. 5-7</t>
  </si>
  <si>
    <t>Újhegyi stny 1-3.</t>
  </si>
  <si>
    <t>37: uszoda</t>
  </si>
  <si>
    <t>Újhegyi u. 13. Uszoda épület</t>
  </si>
  <si>
    <t>54: étkező épület</t>
  </si>
  <si>
    <t>59: betegszoba</t>
  </si>
  <si>
    <t>Üllői u. 118 (Zágrábi utca 13)</t>
  </si>
  <si>
    <t>Üllői u. 128 (Szárnyas utca)</t>
  </si>
  <si>
    <t>Üllői u. 134</t>
  </si>
  <si>
    <t>Vaspálya utca 8-10.</t>
  </si>
  <si>
    <t>31: gyermekotthon</t>
  </si>
  <si>
    <t>Zágrábi utca 13.</t>
  </si>
  <si>
    <t>Zsivaj utca 2.</t>
  </si>
  <si>
    <t>Arló, Fácános utca 13.</t>
  </si>
  <si>
    <t>Balatonalmádi, Szent István sétány 3.</t>
  </si>
  <si>
    <t>60: faház 2 db 106 m2</t>
  </si>
  <si>
    <t>60: faház 1 db 290 m2</t>
  </si>
  <si>
    <t>60: faház 2 db 41 m2</t>
  </si>
  <si>
    <t>60: faház 6 db 54 m2</t>
  </si>
  <si>
    <t>Állomás u. 5. fszt.</t>
  </si>
  <si>
    <t>képviselői iroda</t>
  </si>
  <si>
    <t>Kormányhivatal</t>
  </si>
  <si>
    <t>02: irodaház-ÁNTSZ</t>
  </si>
  <si>
    <t>02: irodaház-Kormányhivatal</t>
  </si>
  <si>
    <t>Irodaház + múzeum</t>
  </si>
  <si>
    <t>Intézményi épületek</t>
  </si>
  <si>
    <t>Üzemi épületek</t>
  </si>
  <si>
    <t>Ceglédi u. 30.</t>
  </si>
  <si>
    <t>Állomás u. 26.</t>
  </si>
  <si>
    <t>irodaház</t>
  </si>
  <si>
    <t xml:space="preserve">Bánya u. 35., Halom u. 42., Ihász u. 30. </t>
  </si>
  <si>
    <t xml:space="preserve">Bánya u. 35., Bonbonetti lakóház  </t>
  </si>
  <si>
    <t>Kőrösi Csoma út és Kápolna u. csomópontjában lévő aluljáró</t>
  </si>
  <si>
    <t>Gergely u. 26. Felnőtt háziorvosi rendelő</t>
  </si>
  <si>
    <t>Hölgy u. 21. Állatorvosi rendelő</t>
  </si>
  <si>
    <t>Kőbányai út 47. Gyermekfogászat</t>
  </si>
  <si>
    <t>Kőbányai út 45. felnőtt fogászat</t>
  </si>
  <si>
    <t>Az épület címe</t>
  </si>
  <si>
    <t>Utca, házszám</t>
  </si>
  <si>
    <t>MÁV telep 39. (Hungária körút 1-3.) orvosi rendelő</t>
  </si>
  <si>
    <t>Állomás u. 9. fszt.</t>
  </si>
  <si>
    <t>Bihari utca 23. Törekvés pálya</t>
  </si>
  <si>
    <t>klubépület</t>
  </si>
  <si>
    <t>tenisz öltözőépület</t>
  </si>
  <si>
    <t>teniszpály (2 db)</t>
  </si>
  <si>
    <t>vivócsarnok</t>
  </si>
  <si>
    <t>kultúrház</t>
  </si>
  <si>
    <t>WC</t>
  </si>
  <si>
    <t>Sorsz.</t>
  </si>
  <si>
    <t>paralimpiai sportközpont</t>
  </si>
  <si>
    <t>Balatonlelle, Úszó u. 3.</t>
  </si>
  <si>
    <t>Állomás u. 2. (Korponai utca 18)</t>
  </si>
  <si>
    <t>Előd u.1., Kőrösi Kőrösi Cs.u.2.</t>
  </si>
  <si>
    <t>Gitár utca 1. (Harmat 31)</t>
  </si>
  <si>
    <t>Gyöngyike u. 4. (Pongrác út 9 fürdőépület)</t>
  </si>
  <si>
    <t>Keresztúri u. 6/a.</t>
  </si>
  <si>
    <t>Keresztúri u. 7-9</t>
  </si>
  <si>
    <t>Zsivaj utca 1-3.</t>
  </si>
  <si>
    <t>Román u. 6.</t>
  </si>
  <si>
    <t>Vaspálya utca 18-al szemben található</t>
  </si>
  <si>
    <t>Gépmadár utca 15.</t>
  </si>
  <si>
    <t>Gépmadár utca 2-8.</t>
  </si>
  <si>
    <t>Megnevezés</t>
  </si>
  <si>
    <t>Leltári szám</t>
  </si>
  <si>
    <t>Leltárhely</t>
  </si>
  <si>
    <t>5031 Kőbányai Ped. Szolg. HEFOP</t>
  </si>
  <si>
    <t>Vass Lajos Ált.Iskola - XIX.ker.intézm.</t>
  </si>
  <si>
    <t>Karácsony Sándor Ált. Isk. - XIX.ker.int</t>
  </si>
  <si>
    <t>Gábor Áron Ált. Iskola - XIX.ker.intéz.</t>
  </si>
  <si>
    <t>Bolyai János Ált.Isk.- XIX.ker.intézmény</t>
  </si>
  <si>
    <t>Kós Károly Ált. Iskola - XIX.ker.intézm.</t>
  </si>
  <si>
    <t>Projektor</t>
  </si>
  <si>
    <t>Használat</t>
  </si>
  <si>
    <t>02: irodaház</t>
  </si>
  <si>
    <t>05: üzletház</t>
  </si>
  <si>
    <t>20: irodaház</t>
  </si>
  <si>
    <t>16: Kereskedelmi Raktár</t>
  </si>
  <si>
    <t>27: óvoda</t>
  </si>
  <si>
    <t>Ászok u. 1.</t>
  </si>
  <si>
    <t>07: általános iskola</t>
  </si>
  <si>
    <t>Bánya u. 32</t>
  </si>
  <si>
    <t>Bánya u. 35.</t>
  </si>
  <si>
    <t>48: raktár</t>
  </si>
  <si>
    <t>Bánya u. 37.</t>
  </si>
  <si>
    <t>19: iroda</t>
  </si>
  <si>
    <t>Bebek utca (Elöd 18)</t>
  </si>
  <si>
    <t>52: ingyenkonyha</t>
  </si>
  <si>
    <t>Bihari utca 15.</t>
  </si>
  <si>
    <t>Cserkesz utca 10-14</t>
  </si>
  <si>
    <t>51: zeneiskola</t>
  </si>
  <si>
    <t>Cserkesz utca 39</t>
  </si>
  <si>
    <t>Cserkesz utca 73</t>
  </si>
  <si>
    <t>24: Kőb. Szabadidő Központ</t>
  </si>
  <si>
    <t>Endre utca 10</t>
  </si>
  <si>
    <t>61: üdülő</t>
  </si>
  <si>
    <t>Fokos utca 5-7</t>
  </si>
  <si>
    <t>70: Múzeum</t>
  </si>
  <si>
    <t>Füzér u. 32</t>
  </si>
  <si>
    <t>Gém utca 5-7</t>
  </si>
  <si>
    <t>09: bölcsöde</t>
  </si>
  <si>
    <t>50: szolgáltatóház</t>
  </si>
  <si>
    <t>10: csősztorony</t>
  </si>
  <si>
    <t>12: üzlet</t>
  </si>
  <si>
    <t>65: Bölcsöde+óvoda+ Idősek klubja</t>
  </si>
  <si>
    <t>Halom u. 37/b.</t>
  </si>
  <si>
    <t>Halom u. 7.</t>
  </si>
  <si>
    <t>Harmat u. 196-198</t>
  </si>
  <si>
    <t>Harmat u. 88.</t>
  </si>
  <si>
    <t>64: Idősek klubja</t>
  </si>
  <si>
    <t>Hárslevelü u. 17/a. Bársonyvirág 8.</t>
  </si>
  <si>
    <t>17: Rendőrségi iroda</t>
  </si>
  <si>
    <t>68: Orvosi rendelő + edzőterem</t>
  </si>
  <si>
    <t>Hárslevelü u. 19.</t>
  </si>
  <si>
    <t>Hárslevelü u. 5.</t>
  </si>
  <si>
    <t>Hatház utca 1-11</t>
  </si>
  <si>
    <t>Hungária körút 5-7.</t>
  </si>
  <si>
    <t>Hungária krt. 5-7.</t>
  </si>
  <si>
    <t>71: Munkásszálló</t>
  </si>
  <si>
    <t>Ihász u. 30.</t>
  </si>
  <si>
    <t>34: Sportcsarnok</t>
  </si>
  <si>
    <t>Ihász utca 24.</t>
  </si>
  <si>
    <t>72: Kisebbségek háza</t>
  </si>
  <si>
    <t>Ihász utca 26.</t>
  </si>
  <si>
    <t>Jászberényi u. 89</t>
  </si>
  <si>
    <t>Kada u. 120-124</t>
  </si>
  <si>
    <t>Kada u. 27-29</t>
  </si>
  <si>
    <t>Kápolna tér 4.</t>
  </si>
  <si>
    <t>Kékvirág utca 5</t>
  </si>
  <si>
    <t>33: Orvosi rendelő</t>
  </si>
  <si>
    <t>Kerepesi út 67</t>
  </si>
  <si>
    <t>Kőbányai út 30.</t>
  </si>
  <si>
    <t>Kőbányai út 38</t>
  </si>
  <si>
    <t>29: középiskola (gimn.)</t>
  </si>
  <si>
    <t>Kőrösi Csoma Sándor út 28-32.</t>
  </si>
  <si>
    <t>Mádi 86-94 (Kissörgyár u.3)</t>
  </si>
  <si>
    <t>Mádi u. 125-127</t>
  </si>
  <si>
    <t>Mádi u. 4-6.</t>
  </si>
  <si>
    <t>Maglódi u. 143</t>
  </si>
  <si>
    <t>55: vendégház</t>
  </si>
  <si>
    <t>56: foglalkoztató</t>
  </si>
  <si>
    <t>57: videóterem</t>
  </si>
  <si>
    <t>Maglódi u. 23-29</t>
  </si>
  <si>
    <t>Maglódi u. 8</t>
  </si>
  <si>
    <t>Maglódi u. 99</t>
  </si>
  <si>
    <t>Maláta utca 10/A</t>
  </si>
  <si>
    <t>Monori utca 12</t>
  </si>
  <si>
    <t>Pongrác u. 19.</t>
  </si>
  <si>
    <t>69: Templom</t>
  </si>
  <si>
    <t>Pongrác út 17/d. Kistorony park 6.</t>
  </si>
  <si>
    <t>Román u. 4</t>
  </si>
  <si>
    <t>Salgótarjáni u. 47 (máv telep 38)</t>
  </si>
  <si>
    <t>Sibrik M. u. 66-68</t>
  </si>
  <si>
    <t>08: családsegítő központ</t>
  </si>
  <si>
    <t>Sibrik M. u. 76-78</t>
  </si>
  <si>
    <t>Sörgyár 31 (Téglavető u.36.)</t>
  </si>
  <si>
    <t>Önkormányzat Önk.jogi személy</t>
  </si>
  <si>
    <t>műalkotások Rákosy Gergely dombormű</t>
  </si>
  <si>
    <t>H100800002</t>
  </si>
  <si>
    <t>műalkotások 1956-os emlékmű</t>
  </si>
  <si>
    <t>H100800004</t>
  </si>
  <si>
    <t>műalkotások Litkei József emléktábla</t>
  </si>
  <si>
    <t>H100800005</t>
  </si>
  <si>
    <t>műalkotások Bánki Donát emléktábla</t>
  </si>
  <si>
    <t>H100800006</t>
  </si>
  <si>
    <t>műalkotások Fáczányi Ármin emléktábla</t>
  </si>
  <si>
    <t>H100800007</t>
  </si>
  <si>
    <t>műalkotások Beretzky Endre emléktábla</t>
  </si>
  <si>
    <t>H100800009</t>
  </si>
  <si>
    <t>Dietrich-Gottschlig emléktábla</t>
  </si>
  <si>
    <t>H100800010</t>
  </si>
  <si>
    <t>Bronz zászló</t>
  </si>
  <si>
    <t>egyéb gép SONOLINE</t>
  </si>
  <si>
    <t>H851121001</t>
  </si>
  <si>
    <t>Önkormányzat Bajcsy Kórh.</t>
  </si>
  <si>
    <t>egyéb gép Sector.Linear</t>
  </si>
  <si>
    <t>H851121002</t>
  </si>
  <si>
    <t>egyéb gép Audiométer</t>
  </si>
  <si>
    <t>H851121003</t>
  </si>
  <si>
    <t>egyéb gép EUB-5500 urh.</t>
  </si>
  <si>
    <t>H851121004</t>
  </si>
  <si>
    <t xml:space="preserve"> Iratszekrény</t>
  </si>
  <si>
    <t>H751922015</t>
  </si>
  <si>
    <t>Önkormányzat Kapitányság</t>
  </si>
  <si>
    <t xml:space="preserve"> HPDJ  1200</t>
  </si>
  <si>
    <t>H751922069</t>
  </si>
  <si>
    <t>H751922070</t>
  </si>
  <si>
    <t>H751922071</t>
  </si>
  <si>
    <t>H751922072</t>
  </si>
  <si>
    <t>H751922073</t>
  </si>
  <si>
    <t>H751922074</t>
  </si>
  <si>
    <t xml:space="preserve"> DELL Vostro notebook</t>
  </si>
  <si>
    <t>H751922085</t>
  </si>
  <si>
    <t>H751922086</t>
  </si>
  <si>
    <t>HP Scanner</t>
  </si>
  <si>
    <t>H202011193</t>
  </si>
  <si>
    <t>ASA 5505 Applance (tűzfalhoz)</t>
  </si>
  <si>
    <t xml:space="preserve">Kisértékű 2014. 01. 01-től </t>
  </si>
  <si>
    <t>Összesen:</t>
  </si>
  <si>
    <t>Projektor (táskával)</t>
  </si>
  <si>
    <t>H100800011</t>
  </si>
  <si>
    <t>Emléktábla, (a Kisfogház homlokzatán)</t>
  </si>
  <si>
    <t>Térfigyelő kamera</t>
  </si>
  <si>
    <t>Gerlóczy Károly emléktábla</t>
  </si>
  <si>
    <t>Gion Nándor emléktábla (Kőrösi Cs. stny.)</t>
  </si>
  <si>
    <t>ÁRKÁD Önkormányzat Önk.jogi személy</t>
  </si>
  <si>
    <t>Karton</t>
  </si>
  <si>
    <t>Megnevezés, típus, azonosító</t>
  </si>
  <si>
    <t>Gép 2007/5600</t>
  </si>
  <si>
    <t>Festmény (Őszi táj)  200101013</t>
  </si>
  <si>
    <t>108 Apró csodák Bölcsőde</t>
  </si>
  <si>
    <t>Gép 2007/5602</t>
  </si>
  <si>
    <t>Textil falikép  200101015</t>
  </si>
  <si>
    <t>216 Rece-Fice Óvoda</t>
  </si>
  <si>
    <t>Gép 2007/5603</t>
  </si>
  <si>
    <t>Olajfestmény  200101016</t>
  </si>
  <si>
    <t>110 Egyesített Bölcsődék</t>
  </si>
  <si>
    <t>Gép 2007/5605</t>
  </si>
  <si>
    <t>Textil falikép (faliszőnyeg)  200101018</t>
  </si>
  <si>
    <t>Gép 2007/5608</t>
  </si>
  <si>
    <t>Kiskakas szobor 182-003-V-3 200201001</t>
  </si>
  <si>
    <t>209 Kiskakas Óvoda</t>
  </si>
  <si>
    <t>Gép 2012/37</t>
  </si>
  <si>
    <t>Olajfestmény (Marosán László)  200101017</t>
  </si>
  <si>
    <t>104 Gyermeksziget Bölcsőde (piros)</t>
  </si>
  <si>
    <t>Gép 2008/148</t>
  </si>
  <si>
    <t>Gép 2010/40</t>
  </si>
  <si>
    <t>Gép 1979/1</t>
  </si>
  <si>
    <t>műalkotások Házasság (gobelin falikép)  H100300001</t>
  </si>
  <si>
    <t>Hivatal</t>
  </si>
  <si>
    <t>Gép 1993/22</t>
  </si>
  <si>
    <t>műalkotások Mostar  H100100007</t>
  </si>
  <si>
    <t>Gép 1993/23</t>
  </si>
  <si>
    <t>műalkotások Orchidea  H100100008</t>
  </si>
  <si>
    <t>Gép 1993/24</t>
  </si>
  <si>
    <t>műalkotások Három grácia  H100100016</t>
  </si>
  <si>
    <t>Gép 1993/25</t>
  </si>
  <si>
    <t>műalkotások Eso  H100100020</t>
  </si>
  <si>
    <t>Gép 1993/26</t>
  </si>
  <si>
    <t>műalkotások A nádas széle  H100100023</t>
  </si>
  <si>
    <t>Gép 1993/27</t>
  </si>
  <si>
    <t>műalkotások Hold  H100100031</t>
  </si>
  <si>
    <t>Gép 1993/28</t>
  </si>
  <si>
    <t>műalkotások Nyilazó király  H100100033</t>
  </si>
  <si>
    <t>Gép 1993/29</t>
  </si>
  <si>
    <t>műalkotások Unikornis  H100100034</t>
  </si>
  <si>
    <t>Gép 1993/30</t>
  </si>
  <si>
    <t>műalkotások Thailandi rízsszedo  H100100041</t>
  </si>
  <si>
    <t>Gép 1993/31</t>
  </si>
  <si>
    <t>műalkotások Család  (kisplasztika)  H100700003</t>
  </si>
  <si>
    <t>Gép 1993/32</t>
  </si>
  <si>
    <t>műalkotások Átölelve (kisplasztika)  H100700004</t>
  </si>
  <si>
    <t>Gép 1994/23</t>
  </si>
  <si>
    <t>műalkotások Székelyko  H100100002</t>
  </si>
  <si>
    <t>Gép 1994/24</t>
  </si>
  <si>
    <t>műalkotások A kántor udvara  H100100003</t>
  </si>
  <si>
    <t>Gép 1994/25</t>
  </si>
  <si>
    <t>műalkotások Keleti táncos  H100100014</t>
  </si>
  <si>
    <t>Gép 1994/26</t>
  </si>
  <si>
    <t>műalkotások Árnyas úton  H100100015</t>
  </si>
  <si>
    <t>Gép 1994/27</t>
  </si>
  <si>
    <t>műalkotások Atlantik bölcs  H100100018</t>
  </si>
  <si>
    <t>Gép 1994/28</t>
  </si>
  <si>
    <t>műalkotások Kávézgatók  H100100024</t>
  </si>
  <si>
    <t>Gép 1994/29</t>
  </si>
  <si>
    <t>műalkotások Conti kápolna  H100100029</t>
  </si>
  <si>
    <t>Gép 1994/30</t>
  </si>
  <si>
    <t>műalkotások Fehér menet  H100100032</t>
  </si>
  <si>
    <t>Gép 1994/31</t>
  </si>
  <si>
    <t>műalkotások Jóslat  H100100035</t>
  </si>
  <si>
    <t>Gép 1994/32</t>
  </si>
  <si>
    <t>műalkotások Maszkabál  H100100036</t>
  </si>
  <si>
    <t>Gép 1994/33</t>
  </si>
  <si>
    <t>műalkotások Papagájos bohóc  H100100037</t>
  </si>
  <si>
    <t>Gép 1994/34</t>
  </si>
  <si>
    <t>műalkotások Fuzfa  H100200007</t>
  </si>
  <si>
    <t>Gép 1994/35</t>
  </si>
  <si>
    <t>műalkotások Régi utca a várban  H100200008</t>
  </si>
  <si>
    <t>Gép 1994/36</t>
  </si>
  <si>
    <t>műalkotások Alkonyat a Dunán  H100200009</t>
  </si>
  <si>
    <t>Gép 1994/37</t>
  </si>
  <si>
    <t>műalkotások Három grácia  H100400001</t>
  </si>
  <si>
    <t>Gép 1994/38</t>
  </si>
  <si>
    <t>műalkotások Királyfej  H100700001</t>
  </si>
  <si>
    <t>Gép 1994/39</t>
  </si>
  <si>
    <t>műalkotások Kalotaszegi madonna  H100700002</t>
  </si>
  <si>
    <t>Gép 1994/40</t>
  </si>
  <si>
    <t>műalkotások Hét vezér (dombormű)  H100700005</t>
  </si>
  <si>
    <t>Gép 1994/41</t>
  </si>
  <si>
    <t>műalkotások Giottó  H100700006</t>
  </si>
  <si>
    <t>Gép 1994/42</t>
  </si>
  <si>
    <t>műalkotások Alvó no  H100700007</t>
  </si>
  <si>
    <t>Gép 1994/43</t>
  </si>
  <si>
    <t>műalkotások Szent László plakett  H100700008</t>
  </si>
  <si>
    <t>Gép 1994/44</t>
  </si>
  <si>
    <t>műalkotások Szent László plakett  H100700009</t>
  </si>
  <si>
    <t>Gép 1994/45</t>
  </si>
  <si>
    <t>műalkotások Brokát zászló  H160000008</t>
  </si>
  <si>
    <t>Gép 1996/54</t>
  </si>
  <si>
    <t>műalkotások Hímzett selyem Kob.zászló  H160000003</t>
  </si>
  <si>
    <t>Gép 1996/55</t>
  </si>
  <si>
    <t>műalkotások Hímzett selyem Kob.zászló  H160000005</t>
  </si>
  <si>
    <t>Gép 1996/56</t>
  </si>
  <si>
    <t>műalkotások Hímzett selyem Kob.zászló  H160000006</t>
  </si>
  <si>
    <t>Gép 1996/57</t>
  </si>
  <si>
    <t>műalkotások Hímzett selyem Kob.zászló  H160000007</t>
  </si>
  <si>
    <t>Gép 1997/123</t>
  </si>
  <si>
    <t>műalkotások Ünnepi felvirágozás  H100100042</t>
  </si>
  <si>
    <t>Gép 1997/124</t>
  </si>
  <si>
    <t>műalkotások Vízparton  H100100043</t>
  </si>
  <si>
    <t>Gép 1997/125</t>
  </si>
  <si>
    <t>műalkotások Tanya  H100100044</t>
  </si>
  <si>
    <t>Gép 1997/126</t>
  </si>
  <si>
    <t>műalkotások Bécsikapu tér  H100100045</t>
  </si>
  <si>
    <t>Gép 1999/120</t>
  </si>
  <si>
    <t>műalkotások Sörgyári feszület  H100100047</t>
  </si>
  <si>
    <t>Gép 1999/121</t>
  </si>
  <si>
    <t>műalkotások Szent Család kápolna  H100100048</t>
  </si>
  <si>
    <t>Gép 1999/122</t>
  </si>
  <si>
    <t>műalkotások Szent László templom éjjel  H100100049</t>
  </si>
  <si>
    <t>Gép 1999/123</t>
  </si>
  <si>
    <t>műalkotások Sörgyár  H100100050</t>
  </si>
  <si>
    <t>Gép 1999/124</t>
  </si>
  <si>
    <t>műalkotások Harangláb  H100600107</t>
  </si>
  <si>
    <t>Gép 1999/125</t>
  </si>
  <si>
    <t>műalkotások Új templom  H100600108</t>
  </si>
  <si>
    <t>Gép 1999/126</t>
  </si>
  <si>
    <t>műalkotások Evangélikus templom  H100600109</t>
  </si>
  <si>
    <t>Gép 1999/127</t>
  </si>
  <si>
    <t>műalkotások Erdélyi plébánia  H100600110</t>
  </si>
  <si>
    <t>Gép 1999/128</t>
  </si>
  <si>
    <t>műalkotások Református templom  H100600111</t>
  </si>
  <si>
    <t>Gép 2000/154</t>
  </si>
  <si>
    <t>műalkotások Ihász u.-i református templom  H100100051</t>
  </si>
  <si>
    <t>Gép 2000/155</t>
  </si>
  <si>
    <t>műalkotások Conti kápolna  H100100052</t>
  </si>
  <si>
    <t>Gép 2001/155</t>
  </si>
  <si>
    <t>műalkotások Kobányai nevezetes épületei  H100100046</t>
  </si>
  <si>
    <t>Gép 2005/156</t>
  </si>
  <si>
    <t>műalkotások Kopjafa  H100800003</t>
  </si>
  <si>
    <t>Gép 2006/48</t>
  </si>
  <si>
    <t>műalkotások Bokros tanya  H100100053</t>
  </si>
  <si>
    <t>Gép 2006/49</t>
  </si>
  <si>
    <t>műalkotások Falusi híd  H100100054</t>
  </si>
  <si>
    <t>Gép 2006/50</t>
  </si>
  <si>
    <t>műalkotások Tájkép  H100100055</t>
  </si>
  <si>
    <t>Gép 2006/51</t>
  </si>
  <si>
    <t>műalkotások Őszidő  H100100056</t>
  </si>
  <si>
    <t>Gép 2006/52</t>
  </si>
  <si>
    <t>műalkotások Vidéki ház  H100100057</t>
  </si>
  <si>
    <t>Gép 2006/53</t>
  </si>
  <si>
    <t>műalkotások Napraforgók portrémmal  H10010058</t>
  </si>
  <si>
    <t>Gép 2006/54</t>
  </si>
  <si>
    <t>műalkotások Hajnal  H100100059</t>
  </si>
  <si>
    <t>Gép 2006/55</t>
  </si>
  <si>
    <t>műalkotások Tulipán  H100100060</t>
  </si>
  <si>
    <t>Gép 2006/56</t>
  </si>
  <si>
    <t>műalkotások Csősztorony  H100100061</t>
  </si>
  <si>
    <t>Gép 2006/57</t>
  </si>
  <si>
    <t>műalkotások Csősztorony  H100100062</t>
  </si>
  <si>
    <t>Gép 2006/58</t>
  </si>
  <si>
    <t>műalkotások Lovak  H100100063</t>
  </si>
  <si>
    <t>Gép 2006/59</t>
  </si>
  <si>
    <t>műalkotások Napraforgó  H100100064</t>
  </si>
  <si>
    <t>Gép 2008/33</t>
  </si>
  <si>
    <t>műalkotások Török látkép (rézkarc)  H100200010</t>
  </si>
  <si>
    <t>Gép 2008/34</t>
  </si>
  <si>
    <t>műalkotások Tulipánok (olaj)  H100100066</t>
  </si>
  <si>
    <t>Gép 2008/35</t>
  </si>
  <si>
    <t>műalkotások Gasztronómia (olaj)  H100100067</t>
  </si>
  <si>
    <t>műalkotás Napfényes erdő  H100100065</t>
  </si>
  <si>
    <t>Hivatal Fokosból behozott eszközök</t>
  </si>
  <si>
    <t>Gép 2010/22</t>
  </si>
  <si>
    <t>műalkotások Hock János emléktábla  H100800008</t>
  </si>
  <si>
    <t>Gép 2010/24</t>
  </si>
  <si>
    <t>műalkotások Égi kilátó  H100100070</t>
  </si>
  <si>
    <t>Gép 2010/25</t>
  </si>
  <si>
    <t>műalkotások Égigérő paszuly  H100100071</t>
  </si>
  <si>
    <t>Gép 2010/26</t>
  </si>
  <si>
    <t>műalkotások Szt. L. templom holdfényben  H100100072</t>
  </si>
  <si>
    <t>Gép 2010/27</t>
  </si>
  <si>
    <t>műalkotások Szigligeti szonáta  H100100073</t>
  </si>
  <si>
    <t>Gép 2010/28</t>
  </si>
  <si>
    <t>műalkotások Penelopé  H100100074</t>
  </si>
  <si>
    <t>Gép 2010/29</t>
  </si>
  <si>
    <t>műalkotások Athéné  H100100075</t>
  </si>
  <si>
    <t>Gép 2010/30</t>
  </si>
  <si>
    <t>műalkotások Kívül belül  H100100076</t>
  </si>
  <si>
    <t>Gép 2010/31</t>
  </si>
  <si>
    <t>műalkotások Dürer angyala  H100200014</t>
  </si>
  <si>
    <t>Gép 2010/32</t>
  </si>
  <si>
    <t>műalkotások Csendélet ikonnal  H100200015</t>
  </si>
  <si>
    <t>Gép 2010/33</t>
  </si>
  <si>
    <t>műalkotások Bécsi hangulatban I.  H100500016</t>
  </si>
  <si>
    <t>Gép 2010/34</t>
  </si>
  <si>
    <t>műalkotások Bécsi hangulatban II.  H100500015</t>
  </si>
  <si>
    <t>Gép 2010/35</t>
  </si>
  <si>
    <t>műalkotások Faragott padtámla motívum  H100600143</t>
  </si>
  <si>
    <t>Gép 2010/36</t>
  </si>
  <si>
    <t>műalkotások ABBA 3.A  H100600144</t>
  </si>
  <si>
    <t>Gép 2010/37</t>
  </si>
  <si>
    <t>műalkotások ABBA 4.B  H100600145</t>
  </si>
  <si>
    <t>Gép 2010/38</t>
  </si>
  <si>
    <t>műalkotások A kezdet  H100600146</t>
  </si>
  <si>
    <t>Gép 2010/39</t>
  </si>
  <si>
    <t>műalkotások Tengeri liliomok  H100600147</t>
  </si>
  <si>
    <t>műalkotások Elégia  H100600148</t>
  </si>
  <si>
    <t>Gép 2010/41</t>
  </si>
  <si>
    <t>műalkotások Plein Air  H100600149</t>
  </si>
  <si>
    <t>Gép 2010/42</t>
  </si>
  <si>
    <t>műalkotások Szent László templom  H100600150</t>
  </si>
  <si>
    <t>Gép 2010/43</t>
  </si>
  <si>
    <t>műalkotások Griffek  H100700011</t>
  </si>
  <si>
    <t>Gép 2010/44</t>
  </si>
  <si>
    <t>műalkotások Mért éppen Flórián?  H100200012</t>
  </si>
  <si>
    <t>Gép 2010/45</t>
  </si>
  <si>
    <t>műalkotások A harangok, a tornyok?  H100200013</t>
  </si>
  <si>
    <t>Gép 2010/46</t>
  </si>
  <si>
    <t>műalkotások Ütő Endre: Kéz  H100700010</t>
  </si>
  <si>
    <t>Gép 2010/47</t>
  </si>
  <si>
    <t>műalkotások Révész: Budapest  H100200011</t>
  </si>
  <si>
    <t>Liszt Ferenc szobra  H100800014</t>
  </si>
  <si>
    <t>Gép 2011/163</t>
  </si>
  <si>
    <t>Bronz zászló  H100800012</t>
  </si>
  <si>
    <t>Gép 2011/164</t>
  </si>
  <si>
    <t>Bronz zászló  H100800013</t>
  </si>
  <si>
    <t>Gép 2013/107</t>
  </si>
  <si>
    <t>Gránit emléktábla ('56-os, Kispongrác)  100800019</t>
  </si>
  <si>
    <t>Önkormányzat KMOP (Kis-Pongrác projekt)</t>
  </si>
  <si>
    <t>Gép 2013/108</t>
  </si>
  <si>
    <t>Bronz emléktábla ('56-os, Kispongrác)  100800020</t>
  </si>
  <si>
    <t>Kőrösi Helytörténeti Gyűjtemény</t>
  </si>
  <si>
    <t>Kőrösi - KÖSZI</t>
  </si>
  <si>
    <t>Bruttó érték Ft</t>
  </si>
  <si>
    <t>Akt. br. eFt.</t>
  </si>
  <si>
    <t>Gyömrői út 49.</t>
  </si>
  <si>
    <t>*</t>
  </si>
  <si>
    <t>melegvíz tároló - csarnok WOLF tip. 6 tagos</t>
  </si>
  <si>
    <t>2 db EREDMÉNYJELZŐ, a pálya felső vonalánál, mindkét oldalon</t>
  </si>
  <si>
    <t>Kispályák 2x2 kosárlabda palánkja kézi működtetéssel csukható</t>
  </si>
  <si>
    <t>Gorenje MKE 100SL minikonyha</t>
  </si>
  <si>
    <t>Kondi terem felszerelés</t>
  </si>
  <si>
    <t>Hangrendszer mikrofonszettel, médialejátszóval, hangfallal kerveőpulttal</t>
  </si>
  <si>
    <t>Behatolás jelző rendszer mozgásérzékelőkkel, kültéri hang és fényjelzővel, központtal</t>
  </si>
  <si>
    <t>Kada tornaterem tárgyi eszközök</t>
  </si>
  <si>
    <t>főpálya 2 db  kosárlabda palánk kézi működtetésű oldalra hajtható</t>
  </si>
  <si>
    <t>Informatikai eszközök</t>
  </si>
  <si>
    <t>Idegen tulajdonú informatikai eszközök</t>
  </si>
  <si>
    <t>Idegen helyen tárolt informatikai eszközök</t>
  </si>
  <si>
    <t>Képzőművészeti alkotás</t>
  </si>
  <si>
    <t>Hangszerek</t>
  </si>
  <si>
    <t>Videó rendszer infravörös kamerekkál, videórögzítővel monitorral</t>
  </si>
  <si>
    <t>Bruttó érték eFt</t>
  </si>
  <si>
    <t>Bekerülési költség (eFt)</t>
  </si>
  <si>
    <t>Kada tornaterem tárgyi eszköz összesen:</t>
  </si>
  <si>
    <t>Idegen tulajdonú informatikai eszköz Polgármesteri Hivatal</t>
  </si>
  <si>
    <r>
      <t>melegvízüzemű, 3 db WOLF tipusú kondenzációs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 kazán tartozékokkal</t>
    </r>
  </si>
  <si>
    <t xml:space="preserve">Idegen tulajdonú képzőművészeti alkotás   Polgármesteri hivatal Szent L. tér 29.   </t>
  </si>
  <si>
    <t>informatikai táblázat alján</t>
  </si>
  <si>
    <t>idegen tulajdonú eszközök táblázatban</t>
  </si>
  <si>
    <t xml:space="preserve">Idegen tulajdonú képzőművészeti alkotás  </t>
  </si>
  <si>
    <t>Állomás u. 2.</t>
  </si>
  <si>
    <t xml:space="preserve">műalkotások Millecentenáriumi emlékmű  </t>
  </si>
  <si>
    <t>H100800001</t>
  </si>
  <si>
    <t xml:space="preserve">Lechner Ödön szobor beton alaptest  </t>
  </si>
  <si>
    <t>Szent L. tér hrsz. 39126</t>
  </si>
  <si>
    <t>H100800014</t>
  </si>
  <si>
    <t>Csajkovszkij park hrsz. 41447</t>
  </si>
  <si>
    <t>Gépek, berendezések, felszerelések</t>
  </si>
  <si>
    <t>Idegen helyen tárolt gépek, berendezések, felszerelések</t>
  </si>
  <si>
    <t xml:space="preserve"> Képzőművészeti alkotás parkban, közterületen</t>
  </si>
  <si>
    <t>Képzőművészeti alkotás parkban, közterületen</t>
  </si>
  <si>
    <t>Képzőművészeti alkotások, hangszerek, ért.nem csökkentő eszköz  Ft</t>
  </si>
  <si>
    <t>Gépek, berendezések felszerelések  Ft</t>
  </si>
  <si>
    <t>Informatikai eszközök  Ft</t>
  </si>
  <si>
    <t>Kőrösi Cs. stny. 8.</t>
  </si>
  <si>
    <t>Bölcsőde központ</t>
  </si>
  <si>
    <t>G-2017/16 0015672</t>
  </si>
  <si>
    <t>Gál Magdolna - Csendélet</t>
  </si>
  <si>
    <t>G-2017/65 100500017</t>
  </si>
  <si>
    <t>Szabó Margit Mária: Bécsi Hangulatban (2010)</t>
  </si>
  <si>
    <t>G-2017/66 100100080</t>
  </si>
  <si>
    <t>Litkei Jószefné: Kertem</t>
  </si>
  <si>
    <t>G-2017/67 100700012</t>
  </si>
  <si>
    <t>Zsemlye Ildikó: Peron II. (2010)</t>
  </si>
  <si>
    <t>Gép 2014/259</t>
  </si>
  <si>
    <t>Varga Hanna: Éles sarok felé (tempera festmény)  100100078</t>
  </si>
  <si>
    <t>Önkormányzat Önk.jogi személy KISÉRTÉKŰ</t>
  </si>
  <si>
    <t>Gép 2014/260</t>
  </si>
  <si>
    <t>Varga Hanna: Liget utca (tempera festmény)  100100077</t>
  </si>
  <si>
    <t>Gép 2014/261</t>
  </si>
  <si>
    <t>Varga Hanna: Állomás utca (tempera festmény)  100100076</t>
  </si>
  <si>
    <t>Gép 2017/7</t>
  </si>
  <si>
    <t>Csomós Zoltán: Ágnes legendája (grafika 2009)  100600156</t>
  </si>
  <si>
    <t>Gép 2017/8</t>
  </si>
  <si>
    <t>Kiss Zoltán: színes litográfia 2008  100600158</t>
  </si>
  <si>
    <t>Gép 2017/15</t>
  </si>
  <si>
    <t>Kőhegyi Gyula Iván: Vitorlások (2009)  100200016</t>
  </si>
  <si>
    <t>Gép 2017/57</t>
  </si>
  <si>
    <t>Hegyi Istvánné: Szent Márton üzenete (2015)  100600157</t>
  </si>
  <si>
    <t>Gép 2017/58</t>
  </si>
  <si>
    <t>Fekete Zsuzsanna: Irgalom kapuja (2005)  100700013</t>
  </si>
  <si>
    <t>Gép 2017/59</t>
  </si>
  <si>
    <t>Küzdi András Ferenc: Emlék 1. (2007-2010)  100100081</t>
  </si>
  <si>
    <t>Gép 2017/60</t>
  </si>
  <si>
    <t>Krausz Margit: A semmi ágán (2005)  100100082</t>
  </si>
  <si>
    <t>Gép 2017/61</t>
  </si>
  <si>
    <t>Krausz Margit: Kibontakozás (2006)  100100083</t>
  </si>
  <si>
    <t>Gép 2017/62</t>
  </si>
  <si>
    <t>Sztrákosné Fenyvesi Márta: Dallam (2008)  100100084</t>
  </si>
  <si>
    <t>Gép 2017/63</t>
  </si>
  <si>
    <t>Sztrákosné Fenyvesi Márta: Konstelláció - Enyészet  100100085</t>
  </si>
  <si>
    <t>Gép 2017/64</t>
  </si>
  <si>
    <t>dr. Csáki Gyöngyi Rózsa: Folytonosság (2010)  100500018</t>
  </si>
  <si>
    <t>Gép 2017/128</t>
  </si>
  <si>
    <t>Pándi Kiss János: Ülő nő kisplasztika  100700014</t>
  </si>
  <si>
    <t>Gép 2017/133</t>
  </si>
  <si>
    <t>Krausz Margit: Kőbányai Ref. Templom 1  100100086</t>
  </si>
  <si>
    <t>Gép 2017/134</t>
  </si>
  <si>
    <t>Krausz Margit: Kőbányai Ref. Templom 2  100100087</t>
  </si>
  <si>
    <t>Gép 2017/135</t>
  </si>
  <si>
    <t>Krausz Margit: Kőbányai Ref. Templom 3  100100088</t>
  </si>
  <si>
    <t>Gép 2017/171</t>
  </si>
  <si>
    <t>Tyll Attila emléktábla  100800020</t>
  </si>
  <si>
    <t>G-2011/197 160901033</t>
  </si>
  <si>
    <t>Petrov pianinó</t>
  </si>
  <si>
    <t>G-2012/5 192300021</t>
  </si>
  <si>
    <t>4/4 hegedű</t>
  </si>
  <si>
    <t>G-2017/78 192300107</t>
  </si>
  <si>
    <t>fagott</t>
  </si>
  <si>
    <t>G-2017/79 192300108</t>
  </si>
  <si>
    <t>Önkormányzat Oktatási, Kulturális, Civil Csoport - Kisebbségek Háza</t>
  </si>
  <si>
    <t>Hangszerek 2018</t>
  </si>
  <si>
    <t>Használatba adva: Kelet-Pesti Tankerületi Központ, Keresztúri út 7-9. Kroó György Zeneiskola Szent László tér 34.</t>
  </si>
  <si>
    <t>Zongora Boston GP193PE</t>
  </si>
  <si>
    <t>Kőrösi Központ</t>
  </si>
  <si>
    <t>Tündérkert  Óvoda - X.ker.idegen int.</t>
  </si>
  <si>
    <t>Kéknyelű u. 7. 3 lépcsőház</t>
  </si>
  <si>
    <t>Gép/2015/392</t>
  </si>
  <si>
    <t>Széchenyi mellszobor gipsz, bronz patinázott</t>
  </si>
  <si>
    <t>Újhegyi stny. 1-3.</t>
  </si>
  <si>
    <t>002191</t>
  </si>
  <si>
    <t>Beépített szekrény</t>
  </si>
  <si>
    <t>002192</t>
  </si>
  <si>
    <t>002193</t>
  </si>
  <si>
    <t>002194</t>
  </si>
  <si>
    <t>002195</t>
  </si>
  <si>
    <t>Akt. br. Ft.</t>
  </si>
  <si>
    <t>Idegen  helyen tárolt informatikai eszközök 2018</t>
  </si>
  <si>
    <t>adatok Ft-ban</t>
  </si>
  <si>
    <t>Összesítő az önkormányzati tulajdonú ingóvagyonról 2018</t>
  </si>
  <si>
    <t>Idegen helyen tárolt gép, berendezés, felszerelés 2018</t>
  </si>
  <si>
    <t>Állomás u. 15 fszt.</t>
  </si>
  <si>
    <t>Élőfüves labdarúgó pálya</t>
  </si>
  <si>
    <t>Nagy műfüves labdarúgó pálya</t>
  </si>
  <si>
    <t>Lelátó 892 férőhely, ebből 500 fedett</t>
  </si>
  <si>
    <t>Kis műfüves pálya 2 db</t>
  </si>
  <si>
    <t xml:space="preserve">Gergely u. 112. </t>
  </si>
  <si>
    <t>Irodaház</t>
  </si>
  <si>
    <t>12: konyha</t>
  </si>
  <si>
    <t xml:space="preserve">Bánya u. 35., Halom u. 42., </t>
  </si>
  <si>
    <t xml:space="preserve">26: iroda ép. </t>
  </si>
  <si>
    <t>Hungária krt. 1-3.</t>
  </si>
  <si>
    <t>Hungária krt. 1-3. 38. ép. Iskola étkező</t>
  </si>
  <si>
    <t>05: üzletház+nemzetiségi klub+képv.iroda</t>
  </si>
  <si>
    <t>79: kosárlabdacsarnok</t>
  </si>
  <si>
    <t>Havas Ignác u. 1. (Kápolna u. 16., )</t>
  </si>
  <si>
    <t>Lélek-ház</t>
  </si>
  <si>
    <t>fa raktár</t>
  </si>
  <si>
    <t>mosoda+támogatott lakások</t>
  </si>
  <si>
    <t>iroda</t>
  </si>
  <si>
    <t>üzlethelyiség</t>
  </si>
  <si>
    <t>07: általános iskola+óvoda</t>
  </si>
  <si>
    <t>Gergely u. 112/A-B</t>
  </si>
  <si>
    <t>5 156 734 Ft-ot. MOBIL záradékkal a kockázatviselési hely Magyarország.</t>
  </si>
  <si>
    <t>Képzőművészeti alkotások 2018</t>
  </si>
  <si>
    <t>Bruttó érték Ft.</t>
  </si>
  <si>
    <t>Önkormányzati tulajdonú épületben lévő ingó vagyon 2018</t>
  </si>
  <si>
    <t>ebből: Laptop biztosítás Mobil záradékkal</t>
  </si>
  <si>
    <t xml:space="preserve">Bérelt nyomtatópark </t>
  </si>
  <si>
    <t>Avaya telefonközpont</t>
  </si>
  <si>
    <t>Idegen tulajdonú eszközök 2018</t>
  </si>
  <si>
    <t>* A 193 822 818 Ft összeg tartalmazza a képviselőknél, külső bizottsági tagoknál lévő laptopok értékét: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</si>
</sst>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#,##0\ _F_t"/>
    <numFmt numFmtId="165" formatCode="#,##0\ &quot;Ft&quot;"/>
    <numFmt numFmtId="166" formatCode="_-* #,##0.00\ _F_t_-;\-* #,##0.00\ _F_t_-;_-* \-??\ _F_t_-;_-@_-"/>
  </numFmts>
  <fonts count="46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 CE"/>
      <charset val="238"/>
    </font>
    <font>
      <b/>
      <sz val="11"/>
      <name val="Times New Roman"/>
      <family val="1"/>
    </font>
    <font>
      <b/>
      <sz val="10"/>
      <name val="Arial"/>
      <family val="2"/>
      <charset val="238"/>
    </font>
    <font>
      <sz val="12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8"/>
      <name val="Arial CE"/>
      <charset val="238"/>
    </font>
    <font>
      <sz val="8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0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9" borderId="5" applyNumberFormat="0" applyAlignment="0" applyProtection="0"/>
    <xf numFmtId="166" fontId="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2" fillId="20" borderId="7" applyNumberFormat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4" borderId="0" applyNumberFormat="0" applyBorder="0" applyAlignment="0" applyProtection="0"/>
    <xf numFmtId="0" fontId="35" fillId="7" borderId="0" applyNumberFormat="0" applyBorder="0" applyAlignment="0" applyProtection="0"/>
    <xf numFmtId="0" fontId="36" fillId="25" borderId="8" applyNumberFormat="0" applyAlignment="0" applyProtection="0"/>
    <xf numFmtId="0" fontId="37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38" fillId="6" borderId="0" applyNumberFormat="0" applyBorder="0" applyAlignment="0" applyProtection="0"/>
    <xf numFmtId="0" fontId="39" fillId="26" borderId="0" applyNumberFormat="0" applyBorder="0" applyAlignment="0" applyProtection="0"/>
    <xf numFmtId="0" fontId="40" fillId="25" borderId="1" applyNumberFormat="0" applyAlignment="0" applyProtection="0"/>
    <xf numFmtId="43" fontId="2" fillId="0" borderId="0" applyFont="0" applyFill="0" applyBorder="0" applyAlignment="0" applyProtection="0"/>
    <xf numFmtId="0" fontId="42" fillId="0" borderId="0" applyBorder="0"/>
    <xf numFmtId="0" fontId="2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0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9" borderId="5" applyNumberFormat="0" applyAlignment="0" applyProtection="0"/>
    <xf numFmtId="166" fontId="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2" fillId="20" borderId="7" applyNumberFormat="0" applyAlignment="0" applyProtection="0"/>
    <xf numFmtId="0" fontId="35" fillId="7" borderId="0" applyNumberFormat="0" applyBorder="0" applyAlignment="0" applyProtection="0"/>
    <xf numFmtId="0" fontId="36" fillId="25" borderId="8" applyNumberFormat="0" applyAlignment="0" applyProtection="0"/>
    <xf numFmtId="0" fontId="37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38" fillId="6" borderId="0" applyNumberFormat="0" applyBorder="0" applyAlignment="0" applyProtection="0"/>
    <xf numFmtId="0" fontId="39" fillId="26" borderId="0" applyNumberFormat="0" applyBorder="0" applyAlignment="0" applyProtection="0"/>
    <xf numFmtId="0" fontId="40" fillId="25" borderId="1" applyNumberFormat="0" applyAlignment="0" applyProtection="0"/>
  </cellStyleXfs>
  <cellXfs count="160">
    <xf numFmtId="0" fontId="0" fillId="0" borderId="0" xfId="0"/>
    <xf numFmtId="0" fontId="3" fillId="0" borderId="10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vertical="center"/>
    </xf>
    <xf numFmtId="164" fontId="4" fillId="0" borderId="10" xfId="3" applyNumberFormat="1" applyFont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164" fontId="4" fillId="0" borderId="10" xfId="3" applyNumberFormat="1" applyFont="1" applyFill="1" applyBorder="1" applyAlignment="1">
      <alignment horizontal="center" vertical="center"/>
    </xf>
    <xf numFmtId="164" fontId="4" fillId="0" borderId="10" xfId="3" applyNumberFormat="1" applyFont="1" applyBorder="1" applyAlignment="1">
      <alignment horizontal="center" vertical="center"/>
    </xf>
    <xf numFmtId="164" fontId="4" fillId="0" borderId="10" xfId="3" applyNumberFormat="1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/>
    </xf>
    <xf numFmtId="0" fontId="6" fillId="0" borderId="10" xfId="3" applyFont="1" applyFill="1" applyBorder="1"/>
    <xf numFmtId="164" fontId="6" fillId="0" borderId="10" xfId="3" applyNumberFormat="1" applyFont="1" applyFill="1" applyBorder="1"/>
    <xf numFmtId="164" fontId="4" fillId="0" borderId="10" xfId="3" applyNumberFormat="1" applyFont="1" applyFill="1" applyBorder="1"/>
    <xf numFmtId="0" fontId="6" fillId="0" borderId="10" xfId="3" applyFont="1" applyFill="1" applyBorder="1" applyAlignment="1">
      <alignment vertical="center" wrapText="1"/>
    </xf>
    <xf numFmtId="0" fontId="6" fillId="0" borderId="10" xfId="3" applyFont="1" applyFill="1" applyBorder="1" applyAlignment="1">
      <alignment vertical="center"/>
    </xf>
    <xf numFmtId="164" fontId="6" fillId="0" borderId="10" xfId="3" applyNumberFormat="1" applyFont="1" applyFill="1" applyBorder="1" applyAlignment="1">
      <alignment vertical="center"/>
    </xf>
    <xf numFmtId="0" fontId="7" fillId="0" borderId="10" xfId="3" applyFont="1" applyFill="1" applyBorder="1"/>
    <xf numFmtId="164" fontId="7" fillId="0" borderId="10" xfId="3" applyNumberFormat="1" applyFont="1" applyFill="1" applyBorder="1"/>
    <xf numFmtId="0" fontId="3" fillId="0" borderId="10" xfId="3" applyFont="1" applyFill="1" applyBorder="1"/>
    <xf numFmtId="164" fontId="3" fillId="0" borderId="10" xfId="3" applyNumberFormat="1" applyFont="1" applyFill="1" applyBorder="1"/>
    <xf numFmtId="164" fontId="6" fillId="0" borderId="10" xfId="3" applyNumberFormat="1" applyFont="1" applyFill="1" applyBorder="1" applyAlignment="1">
      <alignment horizontal="center" vertical="center" wrapText="1"/>
    </xf>
    <xf numFmtId="0" fontId="8" fillId="0" borderId="10" xfId="3" applyFont="1" applyFill="1" applyBorder="1"/>
    <xf numFmtId="0" fontId="5" fillId="0" borderId="10" xfId="3" applyFont="1" applyFill="1" applyBorder="1"/>
    <xf numFmtId="164" fontId="5" fillId="0" borderId="10" xfId="3" applyNumberFormat="1" applyFont="1" applyFill="1" applyBorder="1"/>
    <xf numFmtId="164" fontId="6" fillId="0" borderId="0" xfId="3" applyNumberFormat="1" applyFont="1" applyFill="1"/>
    <xf numFmtId="0" fontId="2" fillId="0" borderId="0" xfId="3"/>
    <xf numFmtId="0" fontId="2" fillId="0" borderId="0" xfId="2"/>
    <xf numFmtId="0" fontId="4" fillId="0" borderId="10" xfId="2" applyFont="1" applyBorder="1" applyAlignment="1">
      <alignment horizontal="center"/>
    </xf>
    <xf numFmtId="164" fontId="4" fillId="0" borderId="10" xfId="2" applyNumberFormat="1" applyFont="1" applyBorder="1"/>
    <xf numFmtId="0" fontId="1" fillId="0" borderId="0" xfId="2" applyFont="1"/>
    <xf numFmtId="0" fontId="9" fillId="0" borderId="0" xfId="2" applyFont="1"/>
    <xf numFmtId="10" fontId="9" fillId="0" borderId="0" xfId="2" applyNumberFormat="1" applyFont="1"/>
    <xf numFmtId="164" fontId="9" fillId="0" borderId="0" xfId="2" applyNumberFormat="1" applyFont="1"/>
    <xf numFmtId="0" fontId="4" fillId="0" borderId="0" xfId="2" applyFont="1"/>
    <xf numFmtId="0" fontId="11" fillId="0" borderId="0" xfId="2" applyFont="1"/>
    <xf numFmtId="9" fontId="9" fillId="0" borderId="0" xfId="2" applyNumberFormat="1" applyFont="1"/>
    <xf numFmtId="0" fontId="2" fillId="0" borderId="10" xfId="2" applyBorder="1"/>
    <xf numFmtId="164" fontId="4" fillId="0" borderId="10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/>
    <xf numFmtId="0" fontId="9" fillId="0" borderId="10" xfId="0" applyFont="1" applyBorder="1"/>
    <xf numFmtId="164" fontId="9" fillId="0" borderId="10" xfId="0" applyNumberFormat="1" applyFont="1" applyBorder="1"/>
    <xf numFmtId="164" fontId="4" fillId="0" borderId="10" xfId="0" applyNumberFormat="1" applyFont="1" applyBorder="1"/>
    <xf numFmtId="0" fontId="10" fillId="0" borderId="0" xfId="0" applyFont="1" applyAlignment="1">
      <alignment horizontal="center"/>
    </xf>
    <xf numFmtId="0" fontId="9" fillId="0" borderId="10" xfId="3" applyFont="1" applyFill="1" applyBorder="1"/>
    <xf numFmtId="0" fontId="9" fillId="0" borderId="11" xfId="2" applyFont="1" applyFill="1" applyBorder="1" applyAlignment="1">
      <alignment horizontal="right"/>
    </xf>
    <xf numFmtId="0" fontId="9" fillId="0" borderId="0" xfId="3" applyFont="1" applyAlignment="1">
      <alignment horizontal="right"/>
    </xf>
    <xf numFmtId="0" fontId="12" fillId="0" borderId="10" xfId="3" applyFont="1" applyFill="1" applyBorder="1"/>
    <xf numFmtId="164" fontId="12" fillId="0" borderId="10" xfId="3" applyNumberFormat="1" applyFont="1" applyFill="1" applyBorder="1"/>
    <xf numFmtId="0" fontId="10" fillId="0" borderId="10" xfId="0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164" fontId="10" fillId="0" borderId="0" xfId="0" applyNumberFormat="1" applyFont="1" applyAlignment="1">
      <alignment horizontal="center"/>
    </xf>
    <xf numFmtId="0" fontId="10" fillId="0" borderId="10" xfId="0" applyFont="1" applyBorder="1"/>
    <xf numFmtId="0" fontId="15" fillId="0" borderId="0" xfId="0" applyFont="1"/>
    <xf numFmtId="164" fontId="15" fillId="0" borderId="0" xfId="0" applyNumberFormat="1" applyFont="1"/>
    <xf numFmtId="0" fontId="14" fillId="0" borderId="10" xfId="3" applyFont="1" applyBorder="1" applyAlignment="1">
      <alignment wrapText="1"/>
    </xf>
    <xf numFmtId="0" fontId="14" fillId="0" borderId="10" xfId="0" applyFont="1" applyBorder="1"/>
    <xf numFmtId="164" fontId="14" fillId="0" borderId="10" xfId="0" applyNumberFormat="1" applyFont="1" applyBorder="1" applyAlignment="1">
      <alignment horizontal="right"/>
    </xf>
    <xf numFmtId="0" fontId="16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9" fillId="0" borderId="0" xfId="0" applyFont="1" applyBorder="1"/>
    <xf numFmtId="164" fontId="9" fillId="0" borderId="0" xfId="0" applyNumberFormat="1" applyFont="1" applyBorder="1"/>
    <xf numFmtId="164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14" fillId="0" borderId="10" xfId="0" applyNumberFormat="1" applyFont="1" applyFill="1" applyBorder="1"/>
    <xf numFmtId="0" fontId="16" fillId="0" borderId="10" xfId="0" applyFont="1" applyBorder="1" applyAlignment="1">
      <alignment horizontal="left" vertical="center" wrapText="1"/>
    </xf>
    <xf numFmtId="3" fontId="14" fillId="0" borderId="10" xfId="0" applyNumberFormat="1" applyFont="1" applyBorder="1"/>
    <xf numFmtId="3" fontId="16" fillId="0" borderId="10" xfId="0" applyNumberFormat="1" applyFont="1" applyFill="1" applyBorder="1"/>
    <xf numFmtId="165" fontId="10" fillId="0" borderId="10" xfId="1" applyNumberFormat="1" applyFont="1" applyFill="1" applyBorder="1"/>
    <xf numFmtId="0" fontId="9" fillId="0" borderId="0" xfId="2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/>
    <xf numFmtId="164" fontId="4" fillId="0" borderId="10" xfId="2" applyNumberFormat="1" applyFont="1" applyBorder="1" applyAlignment="1">
      <alignment horizontal="center" vertical="center" wrapText="1"/>
    </xf>
    <xf numFmtId="0" fontId="24" fillId="0" borderId="0" xfId="0" applyFont="1"/>
    <xf numFmtId="0" fontId="9" fillId="0" borderId="0" xfId="2" applyFont="1" applyFill="1"/>
    <xf numFmtId="10" fontId="9" fillId="0" borderId="0" xfId="2" applyNumberFormat="1" applyFont="1" applyFill="1"/>
    <xf numFmtId="164" fontId="9" fillId="0" borderId="0" xfId="2" applyNumberFormat="1" applyFont="1" applyFill="1"/>
    <xf numFmtId="0" fontId="4" fillId="0" borderId="0" xfId="2" applyFont="1" applyFill="1"/>
    <xf numFmtId="0" fontId="0" fillId="0" borderId="0" xfId="0" applyFill="1"/>
    <xf numFmtId="164" fontId="5" fillId="0" borderId="10" xfId="0" applyNumberFormat="1" applyFont="1" applyBorder="1"/>
    <xf numFmtId="0" fontId="4" fillId="0" borderId="10" xfId="0" applyFont="1" applyBorder="1" applyAlignment="1"/>
    <xf numFmtId="0" fontId="9" fillId="0" borderId="10" xfId="0" applyFont="1" applyBorder="1" applyAlignment="1"/>
    <xf numFmtId="0" fontId="5" fillId="0" borderId="10" xfId="0" applyFont="1" applyBorder="1"/>
    <xf numFmtId="0" fontId="5" fillId="0" borderId="0" xfId="0" applyFont="1"/>
    <xf numFmtId="0" fontId="6" fillId="0" borderId="0" xfId="3" applyFont="1" applyFill="1" applyBorder="1"/>
    <xf numFmtId="164" fontId="6" fillId="0" borderId="0" xfId="0" applyNumberFormat="1" applyFont="1" applyBorder="1" applyAlignment="1">
      <alignment horizontal="right"/>
    </xf>
    <xf numFmtId="164" fontId="6" fillId="2" borderId="10" xfId="3" applyNumberFormat="1" applyFont="1" applyFill="1" applyBorder="1"/>
    <xf numFmtId="164" fontId="4" fillId="2" borderId="10" xfId="3" applyNumberFormat="1" applyFont="1" applyFill="1" applyBorder="1"/>
    <xf numFmtId="164" fontId="4" fillId="0" borderId="10" xfId="2" applyNumberFormat="1" applyFont="1" applyFill="1" applyBorder="1"/>
    <xf numFmtId="0" fontId="4" fillId="0" borderId="10" xfId="2" applyFont="1" applyFill="1" applyBorder="1"/>
    <xf numFmtId="0" fontId="9" fillId="0" borderId="0" xfId="0" applyFont="1" applyFill="1"/>
    <xf numFmtId="0" fontId="21" fillId="0" borderId="0" xfId="0" applyFont="1"/>
    <xf numFmtId="0" fontId="22" fillId="0" borderId="0" xfId="3" applyFont="1"/>
    <xf numFmtId="0" fontId="9" fillId="0" borderId="12" xfId="2" applyFont="1" applyFill="1" applyBorder="1" applyAlignment="1"/>
    <xf numFmtId="0" fontId="9" fillId="0" borderId="13" xfId="2" applyFont="1" applyFill="1" applyBorder="1" applyAlignment="1"/>
    <xf numFmtId="164" fontId="9" fillId="0" borderId="10" xfId="2" applyNumberFormat="1" applyFont="1" applyFill="1" applyBorder="1"/>
    <xf numFmtId="0" fontId="9" fillId="0" borderId="10" xfId="2" applyFont="1" applyFill="1" applyBorder="1"/>
    <xf numFmtId="0" fontId="9" fillId="0" borderId="12" xfId="2" applyFont="1" applyFill="1" applyBorder="1" applyAlignment="1">
      <alignment horizontal="center"/>
    </xf>
    <xf numFmtId="0" fontId="9" fillId="0" borderId="13" xfId="2" applyFont="1" applyFill="1" applyBorder="1"/>
    <xf numFmtId="164" fontId="6" fillId="3" borderId="10" xfId="3" applyNumberFormat="1" applyFont="1" applyFill="1" applyBorder="1"/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/>
    <xf numFmtId="164" fontId="9" fillId="0" borderId="0" xfId="2" applyNumberFormat="1" applyFont="1" applyFill="1" applyBorder="1"/>
    <xf numFmtId="3" fontId="0" fillId="0" borderId="0" xfId="0" applyNumberFormat="1"/>
    <xf numFmtId="0" fontId="5" fillId="0" borderId="14" xfId="3" applyFont="1" applyBorder="1" applyAlignment="1">
      <alignment wrapText="1"/>
    </xf>
    <xf numFmtId="0" fontId="5" fillId="0" borderId="10" xfId="3" applyFont="1" applyFill="1" applyBorder="1" applyAlignment="1">
      <alignment wrapText="1"/>
    </xf>
    <xf numFmtId="3" fontId="5" fillId="0" borderId="10" xfId="0" applyNumberFormat="1" applyFont="1" applyBorder="1" applyAlignment="1">
      <alignment horizontal="center"/>
    </xf>
    <xf numFmtId="164" fontId="6" fillId="4" borderId="10" xfId="3" applyNumberFormat="1" applyFont="1" applyFill="1" applyBorder="1"/>
    <xf numFmtId="164" fontId="9" fillId="3" borderId="10" xfId="3" applyNumberFormat="1" applyFont="1" applyFill="1" applyBorder="1"/>
    <xf numFmtId="0" fontId="6" fillId="4" borderId="10" xfId="3" applyFont="1" applyFill="1" applyBorder="1" applyAlignment="1">
      <alignment horizontal="center"/>
    </xf>
    <xf numFmtId="0" fontId="6" fillId="4" borderId="10" xfId="3" applyFont="1" applyFill="1" applyBorder="1"/>
    <xf numFmtId="164" fontId="4" fillId="4" borderId="10" xfId="3" applyNumberFormat="1" applyFont="1" applyFill="1" applyBorder="1"/>
    <xf numFmtId="0" fontId="9" fillId="0" borderId="10" xfId="0" applyFont="1" applyFill="1" applyBorder="1"/>
    <xf numFmtId="164" fontId="9" fillId="0" borderId="10" xfId="0" applyNumberFormat="1" applyFont="1" applyFill="1" applyBorder="1"/>
    <xf numFmtId="0" fontId="6" fillId="0" borderId="10" xfId="0" applyFont="1" applyFill="1" applyBorder="1"/>
    <xf numFmtId="3" fontId="0" fillId="0" borderId="10" xfId="0" applyNumberFormat="1" applyFill="1" applyBorder="1"/>
    <xf numFmtId="164" fontId="5" fillId="0" borderId="10" xfId="0" applyNumberFormat="1" applyFont="1" applyFill="1" applyBorder="1"/>
    <xf numFmtId="164" fontId="6" fillId="0" borderId="10" xfId="0" applyNumberFormat="1" applyFont="1" applyFill="1" applyBorder="1"/>
    <xf numFmtId="0" fontId="9" fillId="0" borderId="10" xfId="2" applyFont="1" applyFill="1" applyBorder="1" applyAlignment="1">
      <alignment horizontal="center"/>
    </xf>
    <xf numFmtId="0" fontId="6" fillId="0" borderId="10" xfId="4" applyFont="1" applyFill="1" applyBorder="1"/>
    <xf numFmtId="3" fontId="6" fillId="0" borderId="10" xfId="0" applyNumberFormat="1" applyFont="1" applyFill="1" applyBorder="1" applyAlignment="1">
      <alignment horizontal="right"/>
    </xf>
    <xf numFmtId="0" fontId="0" fillId="0" borderId="10" xfId="0" applyFill="1" applyBorder="1"/>
    <xf numFmtId="0" fontId="9" fillId="0" borderId="10" xfId="2" quotePrefix="1" applyFont="1" applyFill="1" applyBorder="1" applyAlignment="1">
      <alignment horizontal="center"/>
    </xf>
    <xf numFmtId="3" fontId="6" fillId="0" borderId="10" xfId="0" applyNumberFormat="1" applyFont="1" applyFill="1" applyBorder="1" applyAlignment="1"/>
    <xf numFmtId="164" fontId="2" fillId="0" borderId="0" xfId="3" applyNumberFormat="1"/>
    <xf numFmtId="164" fontId="44" fillId="0" borderId="10" xfId="3" applyNumberFormat="1" applyFont="1" applyFill="1" applyBorder="1"/>
    <xf numFmtId="164" fontId="23" fillId="4" borderId="10" xfId="3" applyNumberFormat="1" applyFont="1" applyFill="1" applyBorder="1"/>
    <xf numFmtId="164" fontId="9" fillId="0" borderId="10" xfId="3" applyNumberFormat="1" applyFont="1" applyFill="1" applyBorder="1"/>
    <xf numFmtId="0" fontId="10" fillId="0" borderId="0" xfId="0" applyFont="1" applyAlignment="1">
      <alignment horizontal="center" wrapText="1"/>
    </xf>
    <xf numFmtId="0" fontId="10" fillId="0" borderId="15" xfId="0" applyFont="1" applyBorder="1" applyAlignment="1">
      <alignment horizontal="center"/>
    </xf>
    <xf numFmtId="164" fontId="4" fillId="0" borderId="12" xfId="3" applyNumberFormat="1" applyFont="1" applyBorder="1" applyAlignment="1">
      <alignment horizontal="center" vertical="center" wrapText="1"/>
    </xf>
    <xf numFmtId="164" fontId="4" fillId="0" borderId="16" xfId="3" applyNumberFormat="1" applyFont="1" applyBorder="1" applyAlignment="1">
      <alignment horizontal="center" vertical="center" wrapText="1"/>
    </xf>
    <xf numFmtId="164" fontId="4" fillId="0" borderId="13" xfId="3" applyNumberFormat="1" applyFont="1" applyBorder="1" applyAlignment="1">
      <alignment horizontal="center" vertical="center" wrapText="1"/>
    </xf>
    <xf numFmtId="164" fontId="4" fillId="0" borderId="10" xfId="3" applyNumberFormat="1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/>
    </xf>
    <xf numFmtId="0" fontId="4" fillId="0" borderId="12" xfId="2" applyFont="1" applyBorder="1" applyAlignment="1">
      <alignment horizontal="left"/>
    </xf>
    <xf numFmtId="0" fontId="4" fillId="0" borderId="13" xfId="2" applyFont="1" applyBorder="1" applyAlignment="1">
      <alignment horizontal="left"/>
    </xf>
    <xf numFmtId="0" fontId="4" fillId="0" borderId="10" xfId="2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" fillId="0" borderId="12" xfId="2" applyFont="1" applyFill="1" applyBorder="1" applyAlignment="1">
      <alignment horizontal="left"/>
    </xf>
    <xf numFmtId="0" fontId="4" fillId="0" borderId="13" xfId="2" applyFont="1" applyFill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4" fillId="0" borderId="10" xfId="2" applyFont="1" applyBorder="1" applyAlignment="1">
      <alignment horizontal="left"/>
    </xf>
    <xf numFmtId="0" fontId="10" fillId="0" borderId="0" xfId="0" applyFont="1" applyAlignment="1">
      <alignment horizontal="center"/>
    </xf>
    <xf numFmtId="0" fontId="0" fillId="0" borderId="10" xfId="0" applyNumberForma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45" fillId="0" borderId="10" xfId="0" applyFont="1" applyBorder="1" applyAlignment="1">
      <alignment wrapText="1"/>
    </xf>
    <xf numFmtId="164" fontId="45" fillId="0" borderId="10" xfId="0" applyNumberFormat="1" applyFont="1" applyBorder="1"/>
    <xf numFmtId="0" fontId="45" fillId="0" borderId="10" xfId="0" applyFont="1" applyBorder="1"/>
    <xf numFmtId="164" fontId="45" fillId="0" borderId="10" xfId="0" applyNumberFormat="1" applyFont="1" applyBorder="1" applyAlignment="1">
      <alignment horizontal="right"/>
    </xf>
    <xf numFmtId="164" fontId="45" fillId="0" borderId="10" xfId="0" applyNumberFormat="1" applyFont="1" applyFill="1" applyBorder="1" applyAlignment="1">
      <alignment horizontal="right"/>
    </xf>
  </cellXfs>
  <cellStyles count="87">
    <cellStyle name="20% - 1. jelölőszín 2" xfId="51"/>
    <cellStyle name="20% - 1. jelölőszín 3" xfId="6"/>
    <cellStyle name="20% - 2. jelölőszín 2" xfId="52"/>
    <cellStyle name="20% - 2. jelölőszín 3" xfId="7"/>
    <cellStyle name="20% - 3. jelölőszín 2" xfId="53"/>
    <cellStyle name="20% - 3. jelölőszín 3" xfId="8"/>
    <cellStyle name="20% - 4. jelölőszín 2" xfId="54"/>
    <cellStyle name="20% - 4. jelölőszín 3" xfId="9"/>
    <cellStyle name="20% - 5. jelölőszín 2" xfId="55"/>
    <cellStyle name="20% - 5. jelölőszín 3" xfId="10"/>
    <cellStyle name="20% - 6. jelölőszín 2" xfId="56"/>
    <cellStyle name="20% - 6. jelölőszín 3" xfId="11"/>
    <cellStyle name="40% - 1. jelölőszín 2" xfId="57"/>
    <cellStyle name="40% - 1. jelölőszín 3" xfId="12"/>
    <cellStyle name="40% - 2. jelölőszín 2" xfId="58"/>
    <cellStyle name="40% - 2. jelölőszín 3" xfId="13"/>
    <cellStyle name="40% - 3. jelölőszín 2" xfId="59"/>
    <cellStyle name="40% - 3. jelölőszín 3" xfId="14"/>
    <cellStyle name="40% - 4. jelölőszín 2" xfId="60"/>
    <cellStyle name="40% - 4. jelölőszín 3" xfId="15"/>
    <cellStyle name="40% - 5. jelölőszín 2" xfId="61"/>
    <cellStyle name="40% - 5. jelölőszín 3" xfId="16"/>
    <cellStyle name="40% - 6. jelölőszín 2" xfId="62"/>
    <cellStyle name="40% - 6. jelölőszín 3" xfId="17"/>
    <cellStyle name="60% - 1. jelölőszín 2" xfId="63"/>
    <cellStyle name="60% - 1. jelölőszín 3" xfId="18"/>
    <cellStyle name="60% - 2. jelölőszín 2" xfId="64"/>
    <cellStyle name="60% - 2. jelölőszín 3" xfId="19"/>
    <cellStyle name="60% - 3. jelölőszín 2" xfId="65"/>
    <cellStyle name="60% - 3. jelölőszín 3" xfId="20"/>
    <cellStyle name="60% - 4. jelölőszín 2" xfId="66"/>
    <cellStyle name="60% - 4. jelölőszín 3" xfId="21"/>
    <cellStyle name="60% - 5. jelölőszín 2" xfId="67"/>
    <cellStyle name="60% - 5. jelölőszín 3" xfId="22"/>
    <cellStyle name="60% - 6. jelölőszín 2" xfId="68"/>
    <cellStyle name="60% - 6. jelölőszín 3" xfId="23"/>
    <cellStyle name="Bevitel 2" xfId="69"/>
    <cellStyle name="Bevitel 3" xfId="24"/>
    <cellStyle name="Cím 2" xfId="70"/>
    <cellStyle name="Cím 3" xfId="25"/>
    <cellStyle name="Címsor 1 2" xfId="71"/>
    <cellStyle name="Címsor 1 3" xfId="26"/>
    <cellStyle name="Címsor 2 2" xfId="72"/>
    <cellStyle name="Címsor 2 3" xfId="27"/>
    <cellStyle name="Címsor 3 2" xfId="73"/>
    <cellStyle name="Címsor 3 3" xfId="28"/>
    <cellStyle name="Címsor 4 2" xfId="74"/>
    <cellStyle name="Címsor 4 3" xfId="29"/>
    <cellStyle name="Ellenőrzőcella 2" xfId="75"/>
    <cellStyle name="Ellenőrzőcella 3" xfId="30"/>
    <cellStyle name="Ezres" xfId="1" builtinId="3"/>
    <cellStyle name="Ezres 2" xfId="76"/>
    <cellStyle name="Ezres 3" xfId="48"/>
    <cellStyle name="Ezres 4" xfId="31"/>
    <cellStyle name="Figyelmeztetés 2" xfId="77"/>
    <cellStyle name="Figyelmeztetés 3" xfId="32"/>
    <cellStyle name="Hivatkozott cella 2" xfId="78"/>
    <cellStyle name="Hivatkozott cella 3" xfId="33"/>
    <cellStyle name="Jegyzet 2" xfId="79"/>
    <cellStyle name="Jegyzet 3" xfId="34"/>
    <cellStyle name="Jelölőszín (1)" xfId="35"/>
    <cellStyle name="Jelölőszín (2)" xfId="36"/>
    <cellStyle name="Jelölőszín (3)" xfId="37"/>
    <cellStyle name="Jelölőszín (4)" xfId="38"/>
    <cellStyle name="Jelölőszín (5)" xfId="39"/>
    <cellStyle name="Jelölőszín (6)" xfId="40"/>
    <cellStyle name="Jó 2" xfId="80"/>
    <cellStyle name="Jó 3" xfId="41"/>
    <cellStyle name="Kimenet 2" xfId="81"/>
    <cellStyle name="Kimenet 3" xfId="42"/>
    <cellStyle name="Magyarázó szöveg 2" xfId="82"/>
    <cellStyle name="Magyarázó szöveg 3" xfId="43"/>
    <cellStyle name="Normál" xfId="0" builtinId="0"/>
    <cellStyle name="Normál 2" xfId="49"/>
    <cellStyle name="Normál 3" xfId="50"/>
    <cellStyle name="Normál 4" xfId="5"/>
    <cellStyle name="Normál_idegen helyen tárolt" xfId="2"/>
    <cellStyle name="Normál_Munka1" xfId="3"/>
    <cellStyle name="Normál_Munka2" xfId="4"/>
    <cellStyle name="Összesen 2" xfId="83"/>
    <cellStyle name="Összesen 3" xfId="44"/>
    <cellStyle name="Rossz 2" xfId="84"/>
    <cellStyle name="Rossz 3" xfId="45"/>
    <cellStyle name="Semleges 2" xfId="85"/>
    <cellStyle name="Semleges 3" xfId="46"/>
    <cellStyle name="Számítás 2" xfId="86"/>
    <cellStyle name="Számítás 3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H9" sqref="H9"/>
    </sheetView>
  </sheetViews>
  <sheetFormatPr defaultColWidth="9.140625" defaultRowHeight="12.75"/>
  <cols>
    <col min="1" max="1" width="61.140625" style="39" customWidth="1"/>
    <col min="2" max="2" width="17.85546875" style="40" customWidth="1"/>
    <col min="3" max="16384" width="9.140625" style="39"/>
  </cols>
  <sheetData>
    <row r="1" spans="1:3" ht="33.75" customHeight="1">
      <c r="A1" s="137" t="s">
        <v>597</v>
      </c>
      <c r="B1" s="137"/>
    </row>
    <row r="2" spans="1:3" ht="15.75">
      <c r="A2" s="53"/>
      <c r="B2" s="54"/>
    </row>
    <row r="3" spans="1:3" ht="15.75">
      <c r="A3" s="53"/>
      <c r="B3" s="55"/>
    </row>
    <row r="4" spans="1:3" ht="15.75">
      <c r="A4" s="155" t="s">
        <v>515</v>
      </c>
      <c r="B4" s="156">
        <v>1000934615</v>
      </c>
    </row>
    <row r="5" spans="1:3" ht="15.75">
      <c r="A5" s="155" t="s">
        <v>516</v>
      </c>
      <c r="B5" s="156">
        <v>44407921</v>
      </c>
    </row>
    <row r="6" spans="1:3" ht="15.75">
      <c r="A6" s="157" t="s">
        <v>493</v>
      </c>
      <c r="B6" s="158">
        <v>229376883</v>
      </c>
    </row>
    <row r="7" spans="1:3" ht="15.75">
      <c r="A7" s="157" t="s">
        <v>625</v>
      </c>
      <c r="B7" s="158">
        <v>5156734</v>
      </c>
      <c r="C7" s="80" t="s">
        <v>505</v>
      </c>
    </row>
    <row r="8" spans="1:3" ht="15.75">
      <c r="A8" s="157" t="s">
        <v>494</v>
      </c>
      <c r="B8" s="159">
        <v>29910000</v>
      </c>
      <c r="C8" s="80" t="s">
        <v>506</v>
      </c>
    </row>
    <row r="9" spans="1:3" ht="15.75">
      <c r="A9" s="155" t="s">
        <v>495</v>
      </c>
      <c r="B9" s="158">
        <v>5810569</v>
      </c>
    </row>
    <row r="10" spans="1:3" ht="15.75">
      <c r="A10" s="60" t="s">
        <v>496</v>
      </c>
      <c r="B10" s="61">
        <v>16541118</v>
      </c>
    </row>
    <row r="11" spans="1:3" ht="17.25" customHeight="1">
      <c r="A11" s="59" t="s">
        <v>507</v>
      </c>
      <c r="B11" s="61">
        <v>4500000</v>
      </c>
      <c r="C11" s="80" t="s">
        <v>506</v>
      </c>
    </row>
    <row r="12" spans="1:3" ht="15.75">
      <c r="A12" s="60" t="s">
        <v>518</v>
      </c>
      <c r="B12" s="61">
        <v>24101189</v>
      </c>
    </row>
    <row r="13" spans="1:3" ht="15.75">
      <c r="A13" s="60" t="s">
        <v>497</v>
      </c>
      <c r="B13" s="61">
        <v>21793231</v>
      </c>
    </row>
    <row r="14" spans="1:3" ht="15.75">
      <c r="A14" s="62" t="s">
        <v>491</v>
      </c>
      <c r="B14" s="61">
        <v>20598000</v>
      </c>
    </row>
    <row r="15" spans="1:3" ht="15.75">
      <c r="A15" s="56" t="s">
        <v>20</v>
      </c>
      <c r="B15" s="61">
        <f>B4+B5+B6+B8+B9+B10+B11+B12+B13+B14</f>
        <v>1397973526</v>
      </c>
    </row>
    <row r="16" spans="1:3">
      <c r="B16" s="79" t="s">
        <v>596</v>
      </c>
    </row>
    <row r="17" spans="1:2">
      <c r="B17" s="39"/>
    </row>
    <row r="18" spans="1:2" ht="15.75">
      <c r="A18" s="53"/>
      <c r="B18" s="54"/>
    </row>
    <row r="22" spans="1:2">
      <c r="A22" s="52"/>
    </row>
    <row r="24" spans="1:2" ht="18.75">
      <c r="A24" s="57"/>
      <c r="B24" s="58"/>
    </row>
  </sheetData>
  <mergeCells count="1">
    <mergeCell ref="A1:B1"/>
  </mergeCells>
  <phoneticPr fontId="0" type="noConversion"/>
  <printOptions horizontalCentered="1"/>
  <pageMargins left="0.38" right="0.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01"/>
  <sheetViews>
    <sheetView tabSelected="1" view="pageLayout" topLeftCell="A178" zoomScale="80" zoomScalePageLayoutView="80" workbookViewId="0">
      <selection activeCell="H203" sqref="H203"/>
    </sheetView>
  </sheetViews>
  <sheetFormatPr defaultRowHeight="12.75"/>
  <cols>
    <col min="2" max="2" width="48.5703125" customWidth="1"/>
    <col min="3" max="3" width="33" bestFit="1" customWidth="1"/>
    <col min="4" max="4" width="10.7109375" hidden="1" customWidth="1"/>
    <col min="5" max="5" width="11.7109375" hidden="1" customWidth="1"/>
    <col min="6" max="6" width="15.85546875" hidden="1" customWidth="1"/>
    <col min="7" max="7" width="16.85546875" bestFit="1" customWidth="1"/>
    <col min="8" max="8" width="15.140625" bestFit="1" customWidth="1"/>
    <col min="9" max="9" width="14" customWidth="1"/>
    <col min="10" max="10" width="20" customWidth="1"/>
    <col min="11" max="11" width="15.140625" bestFit="1" customWidth="1"/>
    <col min="12" max="12" width="14" bestFit="1" customWidth="1"/>
    <col min="13" max="13" width="19.5703125" customWidth="1"/>
  </cols>
  <sheetData>
    <row r="1" spans="1:13" ht="15.75">
      <c r="A1" s="138" t="s">
        <v>624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64.5" customHeight="1">
      <c r="A2" s="1"/>
      <c r="B2" s="1" t="s">
        <v>73</v>
      </c>
      <c r="C2" s="2"/>
      <c r="D2" s="139" t="s">
        <v>519</v>
      </c>
      <c r="E2" s="140"/>
      <c r="F2" s="141"/>
      <c r="G2" s="142" t="s">
        <v>520</v>
      </c>
      <c r="H2" s="142"/>
      <c r="I2" s="142"/>
      <c r="J2" s="142"/>
      <c r="K2" s="142" t="s">
        <v>521</v>
      </c>
      <c r="L2" s="142"/>
      <c r="M2" s="142"/>
    </row>
    <row r="3" spans="1:13" ht="38.25">
      <c r="A3" s="4" t="s">
        <v>96</v>
      </c>
      <c r="B3" s="4" t="s">
        <v>85</v>
      </c>
      <c r="C3" s="4" t="s">
        <v>120</v>
      </c>
      <c r="D3" s="5" t="s">
        <v>19</v>
      </c>
      <c r="E3" s="3" t="s">
        <v>244</v>
      </c>
      <c r="F3" s="3" t="s">
        <v>20</v>
      </c>
      <c r="G3" s="6" t="s">
        <v>19</v>
      </c>
      <c r="H3" s="7" t="s">
        <v>244</v>
      </c>
      <c r="I3" s="7"/>
      <c r="J3" s="3" t="s">
        <v>20</v>
      </c>
      <c r="K3" s="6" t="s">
        <v>19</v>
      </c>
      <c r="L3" s="3" t="s">
        <v>244</v>
      </c>
      <c r="M3" s="3" t="s">
        <v>20</v>
      </c>
    </row>
    <row r="4" spans="1:13">
      <c r="A4" s="8">
        <v>1</v>
      </c>
      <c r="B4" s="9" t="s">
        <v>99</v>
      </c>
      <c r="C4" s="9" t="s">
        <v>122</v>
      </c>
      <c r="D4" s="10"/>
      <c r="E4" s="10"/>
      <c r="F4" s="11">
        <f>SUM(D4:E4)</f>
        <v>0</v>
      </c>
      <c r="G4" s="10"/>
      <c r="H4" s="10"/>
      <c r="I4" s="10"/>
      <c r="J4" s="11">
        <f>G4+H4</f>
        <v>0</v>
      </c>
      <c r="K4" s="10"/>
      <c r="L4" s="10"/>
      <c r="M4" s="11">
        <f>SUM(K4:L4)</f>
        <v>0</v>
      </c>
    </row>
    <row r="5" spans="1:13">
      <c r="A5" s="8">
        <v>2</v>
      </c>
      <c r="B5" s="9" t="s">
        <v>99</v>
      </c>
      <c r="C5" s="9" t="s">
        <v>122</v>
      </c>
      <c r="D5" s="10"/>
      <c r="E5" s="10"/>
      <c r="F5" s="11">
        <f t="shared" ref="F5:F74" si="0">SUM(D5:E5)</f>
        <v>0</v>
      </c>
      <c r="G5" s="10"/>
      <c r="H5" s="10"/>
      <c r="I5" s="10"/>
      <c r="J5" s="11">
        <f>G5+H5</f>
        <v>0</v>
      </c>
      <c r="K5" s="10"/>
      <c r="L5" s="10"/>
      <c r="M5" s="11">
        <f t="shared" ref="M5:M74" si="1">SUM(K5:L5)</f>
        <v>0</v>
      </c>
    </row>
    <row r="6" spans="1:13">
      <c r="A6" s="8">
        <v>3</v>
      </c>
      <c r="B6" s="9" t="s">
        <v>99</v>
      </c>
      <c r="C6" s="9" t="s">
        <v>123</v>
      </c>
      <c r="D6" s="10"/>
      <c r="E6" s="10"/>
      <c r="F6" s="11">
        <f t="shared" si="0"/>
        <v>0</v>
      </c>
      <c r="G6" s="10"/>
      <c r="H6" s="10"/>
      <c r="I6" s="10"/>
      <c r="J6" s="11">
        <f t="shared" ref="J6:J75" si="2">G6+H6</f>
        <v>0</v>
      </c>
      <c r="K6" s="10"/>
      <c r="L6" s="10"/>
      <c r="M6" s="11">
        <f t="shared" si="1"/>
        <v>0</v>
      </c>
    </row>
    <row r="7" spans="1:13">
      <c r="A7" s="8">
        <v>4</v>
      </c>
      <c r="B7" s="9" t="s">
        <v>99</v>
      </c>
      <c r="C7" s="9" t="s">
        <v>124</v>
      </c>
      <c r="D7" s="10"/>
      <c r="E7" s="10"/>
      <c r="F7" s="11">
        <f t="shared" si="0"/>
        <v>0</v>
      </c>
      <c r="G7" s="10"/>
      <c r="H7" s="10"/>
      <c r="I7" s="10"/>
      <c r="J7" s="11">
        <f t="shared" si="2"/>
        <v>0</v>
      </c>
      <c r="K7" s="10"/>
      <c r="L7" s="10"/>
      <c r="M7" s="11">
        <f t="shared" si="1"/>
        <v>0</v>
      </c>
    </row>
    <row r="8" spans="1:13">
      <c r="A8" s="8">
        <v>5</v>
      </c>
      <c r="B8" s="9" t="s">
        <v>99</v>
      </c>
      <c r="C8" s="9" t="s">
        <v>122</v>
      </c>
      <c r="D8" s="10"/>
      <c r="E8" s="10"/>
      <c r="F8" s="11">
        <f t="shared" si="0"/>
        <v>0</v>
      </c>
      <c r="G8" s="10"/>
      <c r="H8" s="10"/>
      <c r="I8" s="10"/>
      <c r="J8" s="11">
        <f t="shared" si="2"/>
        <v>0</v>
      </c>
      <c r="K8" s="10"/>
      <c r="L8" s="10"/>
      <c r="M8" s="11">
        <f t="shared" si="1"/>
        <v>0</v>
      </c>
    </row>
    <row r="9" spans="1:13">
      <c r="A9" s="8">
        <v>6</v>
      </c>
      <c r="B9" s="9" t="s">
        <v>67</v>
      </c>
      <c r="C9" s="9" t="s">
        <v>68</v>
      </c>
      <c r="D9" s="10"/>
      <c r="E9" s="10"/>
      <c r="F9" s="11">
        <f t="shared" si="0"/>
        <v>0</v>
      </c>
      <c r="G9" s="10"/>
      <c r="H9" s="10"/>
      <c r="I9" s="10"/>
      <c r="J9" s="11">
        <f t="shared" si="2"/>
        <v>0</v>
      </c>
      <c r="K9" s="10"/>
      <c r="L9" s="10"/>
      <c r="M9" s="11">
        <f t="shared" si="1"/>
        <v>0</v>
      </c>
    </row>
    <row r="10" spans="1:13">
      <c r="A10" s="8">
        <v>7</v>
      </c>
      <c r="B10" s="9" t="s">
        <v>88</v>
      </c>
      <c r="C10" s="9" t="s">
        <v>68</v>
      </c>
      <c r="D10" s="10"/>
      <c r="E10" s="10"/>
      <c r="F10" s="11">
        <f t="shared" si="0"/>
        <v>0</v>
      </c>
      <c r="G10" s="10"/>
      <c r="H10" s="10"/>
      <c r="I10" s="10"/>
      <c r="J10" s="11">
        <f t="shared" si="2"/>
        <v>0</v>
      </c>
      <c r="K10" s="10"/>
      <c r="L10" s="10"/>
      <c r="M10" s="11">
        <f t="shared" si="1"/>
        <v>0</v>
      </c>
    </row>
    <row r="11" spans="1:13">
      <c r="A11" s="8">
        <v>8</v>
      </c>
      <c r="B11" s="9" t="s">
        <v>599</v>
      </c>
      <c r="C11" s="9" t="s">
        <v>68</v>
      </c>
      <c r="D11" s="10"/>
      <c r="E11" s="10"/>
      <c r="F11" s="11"/>
      <c r="G11" s="10"/>
      <c r="H11" s="10"/>
      <c r="I11" s="10"/>
      <c r="J11" s="11"/>
      <c r="K11" s="10"/>
      <c r="L11" s="10"/>
      <c r="M11" s="11"/>
    </row>
    <row r="12" spans="1:13">
      <c r="A12" s="8">
        <v>9</v>
      </c>
      <c r="B12" s="9" t="s">
        <v>482</v>
      </c>
      <c r="C12" s="9" t="s">
        <v>68</v>
      </c>
      <c r="D12" s="10"/>
      <c r="E12" s="10"/>
      <c r="F12" s="11">
        <f t="shared" si="0"/>
        <v>0</v>
      </c>
      <c r="G12" s="10"/>
      <c r="H12" s="10"/>
      <c r="I12" s="10"/>
      <c r="J12" s="11">
        <f t="shared" si="2"/>
        <v>0</v>
      </c>
      <c r="K12" s="10"/>
      <c r="L12" s="10"/>
      <c r="M12" s="11">
        <f t="shared" si="1"/>
        <v>0</v>
      </c>
    </row>
    <row r="13" spans="1:13">
      <c r="A13" s="8">
        <v>10</v>
      </c>
      <c r="B13" s="9" t="s">
        <v>76</v>
      </c>
      <c r="C13" s="9" t="s">
        <v>77</v>
      </c>
      <c r="D13" s="10"/>
      <c r="E13" s="10"/>
      <c r="F13" s="11">
        <f t="shared" si="0"/>
        <v>0</v>
      </c>
      <c r="G13" s="108">
        <v>15708702</v>
      </c>
      <c r="H13" s="10"/>
      <c r="I13" s="10"/>
      <c r="J13" s="11">
        <f t="shared" si="2"/>
        <v>15708702</v>
      </c>
      <c r="K13" s="10"/>
      <c r="L13" s="10"/>
      <c r="M13" s="11">
        <f t="shared" si="1"/>
        <v>0</v>
      </c>
    </row>
    <row r="14" spans="1:13">
      <c r="A14" s="8">
        <v>11</v>
      </c>
      <c r="B14" s="9" t="s">
        <v>126</v>
      </c>
      <c r="C14" s="9" t="s">
        <v>125</v>
      </c>
      <c r="D14" s="10"/>
      <c r="E14" s="10"/>
      <c r="F14" s="11">
        <f t="shared" si="0"/>
        <v>0</v>
      </c>
      <c r="G14" s="108">
        <f>6934624+338100+579130</f>
        <v>7851854</v>
      </c>
      <c r="H14" s="10"/>
      <c r="I14" s="10"/>
      <c r="J14" s="11">
        <f t="shared" si="2"/>
        <v>7851854</v>
      </c>
      <c r="K14" s="108">
        <v>417900</v>
      </c>
      <c r="L14" s="10"/>
      <c r="M14" s="11">
        <f t="shared" si="1"/>
        <v>417900</v>
      </c>
    </row>
    <row r="15" spans="1:13">
      <c r="A15" s="8">
        <v>12</v>
      </c>
      <c r="B15" s="9" t="s">
        <v>128</v>
      </c>
      <c r="C15" s="9" t="s">
        <v>127</v>
      </c>
      <c r="D15" s="10"/>
      <c r="E15" s="10"/>
      <c r="F15" s="11">
        <f t="shared" si="0"/>
        <v>0</v>
      </c>
      <c r="G15" s="108">
        <v>5440771</v>
      </c>
      <c r="H15" s="10"/>
      <c r="I15" s="10"/>
      <c r="J15" s="11">
        <f t="shared" si="2"/>
        <v>5440771</v>
      </c>
      <c r="K15" s="10"/>
      <c r="L15" s="10"/>
      <c r="M15" s="11">
        <f t="shared" si="1"/>
        <v>0</v>
      </c>
    </row>
    <row r="16" spans="1:13">
      <c r="A16" s="8">
        <v>13</v>
      </c>
      <c r="B16" s="9" t="s">
        <v>129</v>
      </c>
      <c r="C16" s="9" t="s">
        <v>121</v>
      </c>
      <c r="D16" s="10"/>
      <c r="E16" s="10"/>
      <c r="F16" s="11">
        <f t="shared" si="0"/>
        <v>0</v>
      </c>
      <c r="G16" s="108">
        <f>1904299+21840000</f>
        <v>23744299</v>
      </c>
      <c r="H16" s="10"/>
      <c r="I16" s="10"/>
      <c r="J16" s="11">
        <f t="shared" si="2"/>
        <v>23744299</v>
      </c>
      <c r="K16" s="10"/>
      <c r="L16" s="10"/>
      <c r="M16" s="11">
        <f t="shared" si="1"/>
        <v>0</v>
      </c>
    </row>
    <row r="17" spans="1:13">
      <c r="A17" s="8">
        <v>14</v>
      </c>
      <c r="B17" s="9" t="s">
        <v>131</v>
      </c>
      <c r="C17" s="9" t="s">
        <v>130</v>
      </c>
      <c r="D17" s="10"/>
      <c r="E17" s="10"/>
      <c r="F17" s="11">
        <f t="shared" si="0"/>
        <v>0</v>
      </c>
      <c r="G17" s="10"/>
      <c r="H17" s="10"/>
      <c r="I17" s="10"/>
      <c r="J17" s="11">
        <f t="shared" si="2"/>
        <v>0</v>
      </c>
      <c r="K17" s="10"/>
      <c r="L17" s="10"/>
      <c r="M17" s="11">
        <f t="shared" si="1"/>
        <v>0</v>
      </c>
    </row>
    <row r="18" spans="1:13">
      <c r="A18" s="8">
        <v>15</v>
      </c>
      <c r="B18" s="9" t="s">
        <v>131</v>
      </c>
      <c r="C18" s="9" t="s">
        <v>130</v>
      </c>
      <c r="D18" s="10"/>
      <c r="E18" s="10"/>
      <c r="F18" s="11">
        <f t="shared" si="0"/>
        <v>0</v>
      </c>
      <c r="G18" s="10"/>
      <c r="H18" s="10"/>
      <c r="I18" s="10"/>
      <c r="J18" s="11">
        <f t="shared" si="2"/>
        <v>0</v>
      </c>
      <c r="K18" s="10"/>
      <c r="L18" s="10"/>
      <c r="M18" s="11">
        <f t="shared" si="1"/>
        <v>0</v>
      </c>
    </row>
    <row r="19" spans="1:13">
      <c r="A19" s="8">
        <v>16</v>
      </c>
      <c r="B19" s="9" t="s">
        <v>133</v>
      </c>
      <c r="C19" s="9" t="s">
        <v>132</v>
      </c>
      <c r="D19" s="10"/>
      <c r="E19" s="10"/>
      <c r="F19" s="11">
        <f t="shared" si="0"/>
        <v>0</v>
      </c>
      <c r="G19" s="10"/>
      <c r="H19" s="10"/>
      <c r="I19" s="10"/>
      <c r="J19" s="11">
        <f t="shared" si="2"/>
        <v>0</v>
      </c>
      <c r="K19" s="10"/>
      <c r="L19" s="10"/>
      <c r="M19" s="11">
        <f t="shared" si="1"/>
        <v>0</v>
      </c>
    </row>
    <row r="20" spans="1:13">
      <c r="A20" s="8">
        <v>17</v>
      </c>
      <c r="B20" s="9" t="s">
        <v>135</v>
      </c>
      <c r="C20" s="9" t="s">
        <v>134</v>
      </c>
      <c r="D20" s="10"/>
      <c r="E20" s="10"/>
      <c r="F20" s="11">
        <f t="shared" si="0"/>
        <v>0</v>
      </c>
      <c r="G20" s="10"/>
      <c r="H20" s="10"/>
      <c r="I20" s="10"/>
      <c r="J20" s="11">
        <f t="shared" si="2"/>
        <v>0</v>
      </c>
      <c r="K20" s="10"/>
      <c r="L20" s="10"/>
      <c r="M20" s="11">
        <f t="shared" si="1"/>
        <v>0</v>
      </c>
    </row>
    <row r="21" spans="1:13">
      <c r="A21" s="8">
        <v>18</v>
      </c>
      <c r="B21" s="9" t="s">
        <v>89</v>
      </c>
      <c r="C21" s="9" t="s">
        <v>90</v>
      </c>
      <c r="D21" s="10"/>
      <c r="E21" s="10"/>
      <c r="F21" s="11">
        <f t="shared" si="0"/>
        <v>0</v>
      </c>
      <c r="G21" s="108">
        <v>4684715</v>
      </c>
      <c r="H21" s="10"/>
      <c r="I21" s="10"/>
      <c r="J21" s="11">
        <f t="shared" si="2"/>
        <v>4684715</v>
      </c>
      <c r="K21" s="108">
        <v>36890</v>
      </c>
      <c r="L21" s="10"/>
      <c r="M21" s="11">
        <f t="shared" si="1"/>
        <v>36890</v>
      </c>
    </row>
    <row r="22" spans="1:13">
      <c r="A22" s="8">
        <v>19</v>
      </c>
      <c r="B22" s="9" t="s">
        <v>89</v>
      </c>
      <c r="C22" s="9" t="s">
        <v>91</v>
      </c>
      <c r="D22" s="10"/>
      <c r="E22" s="10"/>
      <c r="F22" s="11">
        <f t="shared" si="0"/>
        <v>0</v>
      </c>
      <c r="G22" s="10"/>
      <c r="H22" s="10"/>
      <c r="I22" s="10"/>
      <c r="J22" s="11">
        <f t="shared" si="2"/>
        <v>0</v>
      </c>
      <c r="K22" s="10"/>
      <c r="L22" s="10"/>
      <c r="M22" s="11">
        <f t="shared" si="1"/>
        <v>0</v>
      </c>
    </row>
    <row r="23" spans="1:13">
      <c r="A23" s="8">
        <v>20</v>
      </c>
      <c r="B23" s="9" t="s">
        <v>89</v>
      </c>
      <c r="C23" s="9" t="s">
        <v>92</v>
      </c>
      <c r="D23" s="10"/>
      <c r="E23" s="10"/>
      <c r="F23" s="11">
        <f t="shared" si="0"/>
        <v>0</v>
      </c>
      <c r="G23" s="10"/>
      <c r="H23" s="10"/>
      <c r="I23" s="10"/>
      <c r="J23" s="11">
        <f t="shared" si="2"/>
        <v>0</v>
      </c>
      <c r="K23" s="10"/>
      <c r="L23" s="10"/>
      <c r="M23" s="11">
        <f t="shared" si="1"/>
        <v>0</v>
      </c>
    </row>
    <row r="24" spans="1:13">
      <c r="A24" s="8">
        <v>21</v>
      </c>
      <c r="B24" s="9" t="s">
        <v>89</v>
      </c>
      <c r="C24" s="9" t="s">
        <v>93</v>
      </c>
      <c r="D24" s="10"/>
      <c r="E24" s="10"/>
      <c r="F24" s="11">
        <f t="shared" si="0"/>
        <v>0</v>
      </c>
      <c r="G24" s="10"/>
      <c r="H24" s="10"/>
      <c r="I24" s="10"/>
      <c r="J24" s="11">
        <f t="shared" si="2"/>
        <v>0</v>
      </c>
      <c r="K24" s="10"/>
      <c r="L24" s="10"/>
      <c r="M24" s="11">
        <f t="shared" si="1"/>
        <v>0</v>
      </c>
    </row>
    <row r="25" spans="1:13">
      <c r="A25" s="8">
        <v>22</v>
      </c>
      <c r="B25" s="9" t="s">
        <v>89</v>
      </c>
      <c r="C25" s="9" t="s">
        <v>97</v>
      </c>
      <c r="D25" s="10"/>
      <c r="E25" s="10"/>
      <c r="F25" s="11">
        <f t="shared" si="0"/>
        <v>0</v>
      </c>
      <c r="G25" s="10"/>
      <c r="H25" s="10"/>
      <c r="I25" s="10"/>
      <c r="J25" s="11">
        <f t="shared" si="2"/>
        <v>0</v>
      </c>
      <c r="K25" s="10"/>
      <c r="L25" s="10"/>
      <c r="M25" s="11">
        <f t="shared" si="1"/>
        <v>0</v>
      </c>
    </row>
    <row r="26" spans="1:13">
      <c r="A26" s="8">
        <v>23</v>
      </c>
      <c r="B26" s="9" t="s">
        <v>89</v>
      </c>
      <c r="C26" s="9" t="s">
        <v>94</v>
      </c>
      <c r="D26" s="10"/>
      <c r="E26" s="10"/>
      <c r="F26" s="11">
        <f t="shared" si="0"/>
        <v>0</v>
      </c>
      <c r="G26" s="10"/>
      <c r="H26" s="10"/>
      <c r="I26" s="10"/>
      <c r="J26" s="11">
        <f t="shared" si="2"/>
        <v>0</v>
      </c>
      <c r="K26" s="10"/>
      <c r="L26" s="10"/>
      <c r="M26" s="11">
        <f t="shared" si="1"/>
        <v>0</v>
      </c>
    </row>
    <row r="27" spans="1:13">
      <c r="A27" s="8">
        <v>24</v>
      </c>
      <c r="B27" s="9" t="s">
        <v>89</v>
      </c>
      <c r="C27" s="9" t="s">
        <v>95</v>
      </c>
      <c r="D27" s="10"/>
      <c r="E27" s="10"/>
      <c r="F27" s="11">
        <f t="shared" si="0"/>
        <v>0</v>
      </c>
      <c r="G27" s="10"/>
      <c r="H27" s="10"/>
      <c r="I27" s="10"/>
      <c r="J27" s="11">
        <f t="shared" si="2"/>
        <v>0</v>
      </c>
      <c r="K27" s="10"/>
      <c r="L27" s="10"/>
      <c r="M27" s="11">
        <f t="shared" si="1"/>
        <v>0</v>
      </c>
    </row>
    <row r="28" spans="1:13">
      <c r="A28" s="8">
        <v>25</v>
      </c>
      <c r="B28" s="9" t="s">
        <v>89</v>
      </c>
      <c r="C28" s="9" t="s">
        <v>600</v>
      </c>
      <c r="D28" s="10"/>
      <c r="E28" s="10"/>
      <c r="F28" s="11">
        <f t="shared" si="0"/>
        <v>0</v>
      </c>
      <c r="G28" s="10"/>
      <c r="H28" s="10"/>
      <c r="I28" s="10"/>
      <c r="J28" s="11">
        <f t="shared" si="2"/>
        <v>0</v>
      </c>
      <c r="K28" s="10"/>
      <c r="L28" s="10"/>
      <c r="M28" s="11">
        <f t="shared" si="1"/>
        <v>0</v>
      </c>
    </row>
    <row r="29" spans="1:13">
      <c r="A29" s="8">
        <v>26</v>
      </c>
      <c r="B29" s="9" t="s">
        <v>89</v>
      </c>
      <c r="C29" s="9" t="s">
        <v>601</v>
      </c>
      <c r="D29" s="10"/>
      <c r="E29" s="10"/>
      <c r="F29" s="11">
        <f t="shared" si="0"/>
        <v>0</v>
      </c>
      <c r="G29" s="10"/>
      <c r="H29" s="10"/>
      <c r="I29" s="10"/>
      <c r="J29" s="11">
        <f t="shared" si="2"/>
        <v>0</v>
      </c>
      <c r="K29" s="10"/>
      <c r="L29" s="10"/>
      <c r="M29" s="11">
        <f t="shared" si="1"/>
        <v>0</v>
      </c>
    </row>
    <row r="30" spans="1:13">
      <c r="A30" s="8">
        <v>27</v>
      </c>
      <c r="B30" s="9" t="s">
        <v>89</v>
      </c>
      <c r="C30" s="9" t="s">
        <v>602</v>
      </c>
      <c r="D30" s="10"/>
      <c r="E30" s="10"/>
      <c r="F30" s="11">
        <f t="shared" si="0"/>
        <v>0</v>
      </c>
      <c r="G30" s="10"/>
      <c r="H30" s="10"/>
      <c r="I30" s="10"/>
      <c r="J30" s="11">
        <f t="shared" si="2"/>
        <v>0</v>
      </c>
      <c r="K30" s="10"/>
      <c r="L30" s="10"/>
      <c r="M30" s="11">
        <f t="shared" si="1"/>
        <v>0</v>
      </c>
    </row>
    <row r="31" spans="1:13">
      <c r="A31" s="8">
        <v>28</v>
      </c>
      <c r="B31" s="9" t="s">
        <v>89</v>
      </c>
      <c r="C31" s="9" t="s">
        <v>603</v>
      </c>
      <c r="D31" s="10"/>
      <c r="E31" s="10"/>
      <c r="F31" s="11"/>
      <c r="G31" s="10"/>
      <c r="H31" s="10"/>
      <c r="I31" s="10"/>
      <c r="J31" s="11"/>
      <c r="K31" s="10"/>
      <c r="L31" s="10"/>
      <c r="M31" s="11"/>
    </row>
    <row r="32" spans="1:13">
      <c r="A32" s="8">
        <v>29</v>
      </c>
      <c r="B32" s="9" t="s">
        <v>136</v>
      </c>
      <c r="C32" s="9" t="s">
        <v>127</v>
      </c>
      <c r="D32" s="10"/>
      <c r="E32" s="10"/>
      <c r="F32" s="11">
        <f t="shared" si="0"/>
        <v>0</v>
      </c>
      <c r="G32" s="108">
        <v>1542719</v>
      </c>
      <c r="H32" s="10"/>
      <c r="I32" s="10"/>
      <c r="J32" s="11">
        <f t="shared" si="2"/>
        <v>1542719</v>
      </c>
      <c r="K32" s="10"/>
      <c r="L32" s="10"/>
      <c r="M32" s="11">
        <f t="shared" si="1"/>
        <v>0</v>
      </c>
    </row>
    <row r="33" spans="1:13">
      <c r="A33" s="8">
        <v>30</v>
      </c>
      <c r="B33" s="9" t="s">
        <v>138</v>
      </c>
      <c r="C33" s="9" t="s">
        <v>137</v>
      </c>
      <c r="D33" s="10"/>
      <c r="E33" s="10"/>
      <c r="F33" s="11">
        <f t="shared" si="0"/>
        <v>0</v>
      </c>
      <c r="G33" s="10"/>
      <c r="H33" s="10"/>
      <c r="I33" s="10"/>
      <c r="J33" s="11">
        <f t="shared" si="2"/>
        <v>0</v>
      </c>
      <c r="K33" s="10"/>
      <c r="L33" s="10"/>
      <c r="M33" s="11">
        <f t="shared" si="1"/>
        <v>0</v>
      </c>
    </row>
    <row r="34" spans="1:13">
      <c r="A34" s="8">
        <v>31</v>
      </c>
      <c r="B34" s="9" t="s">
        <v>139</v>
      </c>
      <c r="C34" s="9" t="s">
        <v>132</v>
      </c>
      <c r="D34" s="10"/>
      <c r="E34" s="10"/>
      <c r="F34" s="11">
        <f t="shared" si="0"/>
        <v>0</v>
      </c>
      <c r="G34" s="10"/>
      <c r="H34" s="10"/>
      <c r="I34" s="10"/>
      <c r="J34" s="11">
        <f t="shared" si="2"/>
        <v>0</v>
      </c>
      <c r="K34" s="10"/>
      <c r="L34" s="10"/>
      <c r="M34" s="11">
        <f t="shared" si="1"/>
        <v>0</v>
      </c>
    </row>
    <row r="35" spans="1:13">
      <c r="A35" s="8">
        <v>32</v>
      </c>
      <c r="B35" s="9" t="s">
        <v>100</v>
      </c>
      <c r="C35" s="9" t="s">
        <v>140</v>
      </c>
      <c r="D35" s="10"/>
      <c r="E35" s="10"/>
      <c r="F35" s="11">
        <f t="shared" si="0"/>
        <v>0</v>
      </c>
      <c r="G35" s="108">
        <f>11220656+4449362</f>
        <v>15670018</v>
      </c>
      <c r="H35" s="10"/>
      <c r="I35" s="10"/>
      <c r="J35" s="11">
        <f t="shared" si="2"/>
        <v>15670018</v>
      </c>
      <c r="K35" s="108">
        <v>3099313</v>
      </c>
      <c r="L35" s="10"/>
      <c r="M35" s="11">
        <f t="shared" si="1"/>
        <v>3099313</v>
      </c>
    </row>
    <row r="36" spans="1:13">
      <c r="A36" s="8">
        <v>33</v>
      </c>
      <c r="B36" s="9" t="s">
        <v>141</v>
      </c>
      <c r="C36" s="9" t="s">
        <v>71</v>
      </c>
      <c r="D36" s="10"/>
      <c r="E36" s="10"/>
      <c r="F36" s="11">
        <f t="shared" si="0"/>
        <v>0</v>
      </c>
      <c r="G36" s="10"/>
      <c r="H36" s="10"/>
      <c r="I36" s="10"/>
      <c r="J36" s="11">
        <f t="shared" si="2"/>
        <v>0</v>
      </c>
      <c r="K36" s="10"/>
      <c r="L36" s="10"/>
      <c r="M36" s="11">
        <f t="shared" si="1"/>
        <v>0</v>
      </c>
    </row>
    <row r="37" spans="1:13">
      <c r="A37" s="8">
        <v>34</v>
      </c>
      <c r="B37" s="9" t="s">
        <v>61</v>
      </c>
      <c r="C37" s="9" t="s">
        <v>142</v>
      </c>
      <c r="D37" s="10"/>
      <c r="E37" s="10"/>
      <c r="F37" s="11">
        <f t="shared" si="0"/>
        <v>0</v>
      </c>
      <c r="G37" s="108">
        <v>187462</v>
      </c>
      <c r="H37" s="10"/>
      <c r="I37" s="10"/>
      <c r="J37" s="11">
        <f t="shared" si="2"/>
        <v>187462</v>
      </c>
      <c r="K37" s="10"/>
      <c r="L37" s="10"/>
      <c r="M37" s="11">
        <f t="shared" si="1"/>
        <v>0</v>
      </c>
    </row>
    <row r="38" spans="1:13">
      <c r="A38" s="8">
        <v>35</v>
      </c>
      <c r="B38" s="9" t="s">
        <v>143</v>
      </c>
      <c r="C38" s="9" t="s">
        <v>70</v>
      </c>
      <c r="D38" s="10"/>
      <c r="E38" s="10"/>
      <c r="F38" s="11">
        <f t="shared" si="0"/>
        <v>0</v>
      </c>
      <c r="G38" s="10"/>
      <c r="H38" s="10"/>
      <c r="I38" s="10"/>
      <c r="J38" s="11">
        <f t="shared" si="2"/>
        <v>0</v>
      </c>
      <c r="K38" s="10"/>
      <c r="L38" s="10"/>
      <c r="M38" s="11">
        <f t="shared" si="1"/>
        <v>0</v>
      </c>
    </row>
    <row r="39" spans="1:13">
      <c r="A39" s="8">
        <v>36</v>
      </c>
      <c r="B39" s="9" t="s">
        <v>145</v>
      </c>
      <c r="C39" s="9" t="s">
        <v>144</v>
      </c>
      <c r="D39" s="10"/>
      <c r="E39" s="10"/>
      <c r="F39" s="11">
        <f t="shared" si="0"/>
        <v>0</v>
      </c>
      <c r="G39" s="10"/>
      <c r="H39" s="10"/>
      <c r="I39" s="10"/>
      <c r="J39" s="11">
        <f t="shared" si="2"/>
        <v>0</v>
      </c>
      <c r="K39" s="10"/>
      <c r="L39" s="10"/>
      <c r="M39" s="11">
        <f t="shared" si="1"/>
        <v>0</v>
      </c>
    </row>
    <row r="40" spans="1:13">
      <c r="A40" s="8">
        <v>37</v>
      </c>
      <c r="B40" s="9" t="s">
        <v>146</v>
      </c>
      <c r="C40" s="9" t="s">
        <v>127</v>
      </c>
      <c r="D40" s="10"/>
      <c r="E40" s="10"/>
      <c r="F40" s="11">
        <f t="shared" si="0"/>
        <v>0</v>
      </c>
      <c r="G40" s="108">
        <v>1563214</v>
      </c>
      <c r="H40" s="10"/>
      <c r="I40" s="10"/>
      <c r="J40" s="11">
        <f t="shared" si="2"/>
        <v>1563214</v>
      </c>
      <c r="K40" s="10"/>
      <c r="L40" s="10"/>
      <c r="M40" s="11">
        <f t="shared" si="1"/>
        <v>0</v>
      </c>
    </row>
    <row r="41" spans="1:13">
      <c r="A41" s="8">
        <v>38</v>
      </c>
      <c r="B41" s="9" t="s">
        <v>108</v>
      </c>
      <c r="C41" s="9" t="s">
        <v>125</v>
      </c>
      <c r="D41" s="10"/>
      <c r="E41" s="10"/>
      <c r="F41" s="11">
        <f t="shared" si="0"/>
        <v>0</v>
      </c>
      <c r="G41" s="108">
        <f>12514631+714420</f>
        <v>13229051</v>
      </c>
      <c r="H41" s="10"/>
      <c r="I41" s="10"/>
      <c r="J41" s="11">
        <f t="shared" si="2"/>
        <v>13229051</v>
      </c>
      <c r="K41" s="108">
        <v>694236</v>
      </c>
      <c r="L41" s="10"/>
      <c r="M41" s="11">
        <f t="shared" si="1"/>
        <v>694236</v>
      </c>
    </row>
    <row r="42" spans="1:13">
      <c r="A42" s="8">
        <v>39</v>
      </c>
      <c r="B42" s="9" t="s">
        <v>108</v>
      </c>
      <c r="C42" s="9" t="s">
        <v>147</v>
      </c>
      <c r="D42" s="10"/>
      <c r="E42" s="10"/>
      <c r="F42" s="11">
        <f t="shared" si="0"/>
        <v>0</v>
      </c>
      <c r="G42" s="108">
        <f>27506200+752980</f>
        <v>28259180</v>
      </c>
      <c r="H42" s="10"/>
      <c r="I42" s="10"/>
      <c r="J42" s="11">
        <f t="shared" si="2"/>
        <v>28259180</v>
      </c>
      <c r="K42" s="108">
        <v>1939632</v>
      </c>
      <c r="L42" s="10"/>
      <c r="M42" s="11">
        <f t="shared" si="1"/>
        <v>1939632</v>
      </c>
    </row>
    <row r="43" spans="1:13">
      <c r="A43" s="8">
        <v>40</v>
      </c>
      <c r="B43" s="9" t="s">
        <v>109</v>
      </c>
      <c r="C43" s="9" t="s">
        <v>148</v>
      </c>
      <c r="D43" s="10"/>
      <c r="E43" s="10"/>
      <c r="F43" s="11">
        <f t="shared" si="0"/>
        <v>0</v>
      </c>
      <c r="G43" s="10"/>
      <c r="H43" s="10"/>
      <c r="I43" s="10"/>
      <c r="J43" s="11">
        <f t="shared" si="2"/>
        <v>0</v>
      </c>
      <c r="K43" s="10"/>
      <c r="L43" s="10"/>
      <c r="M43" s="11">
        <f t="shared" si="1"/>
        <v>0</v>
      </c>
    </row>
    <row r="44" spans="1:13">
      <c r="A44" s="8">
        <v>41</v>
      </c>
      <c r="B44" s="9" t="s">
        <v>604</v>
      </c>
      <c r="C44" s="9" t="s">
        <v>605</v>
      </c>
      <c r="D44" s="10"/>
      <c r="E44" s="10"/>
      <c r="F44" s="11"/>
      <c r="G44" s="108">
        <v>4621517</v>
      </c>
      <c r="H44" s="10"/>
      <c r="I44" s="10"/>
      <c r="J44" s="11">
        <f t="shared" si="2"/>
        <v>4621517</v>
      </c>
      <c r="K44" s="10"/>
      <c r="L44" s="10"/>
      <c r="M44" s="11"/>
    </row>
    <row r="45" spans="1:13">
      <c r="A45" s="8">
        <v>42</v>
      </c>
      <c r="B45" s="9" t="s">
        <v>101</v>
      </c>
      <c r="C45" s="9" t="s">
        <v>149</v>
      </c>
      <c r="D45" s="10"/>
      <c r="E45" s="10"/>
      <c r="F45" s="11">
        <f t="shared" si="0"/>
        <v>0</v>
      </c>
      <c r="G45" s="10"/>
      <c r="H45" s="10"/>
      <c r="I45" s="10"/>
      <c r="J45" s="11">
        <f t="shared" si="2"/>
        <v>0</v>
      </c>
      <c r="K45" s="10"/>
      <c r="L45" s="10"/>
      <c r="M45" s="11">
        <f t="shared" si="1"/>
        <v>0</v>
      </c>
    </row>
    <row r="46" spans="1:13">
      <c r="A46" s="8">
        <v>43</v>
      </c>
      <c r="B46" s="9" t="s">
        <v>101</v>
      </c>
      <c r="C46" s="9" t="s">
        <v>606</v>
      </c>
      <c r="D46" s="10"/>
      <c r="E46" s="10"/>
      <c r="F46" s="11">
        <f t="shared" si="0"/>
        <v>0</v>
      </c>
      <c r="G46" s="10"/>
      <c r="H46" s="10"/>
      <c r="I46" s="10"/>
      <c r="J46" s="11">
        <f t="shared" si="2"/>
        <v>0</v>
      </c>
      <c r="K46" s="10"/>
      <c r="L46" s="10"/>
      <c r="M46" s="11">
        <f t="shared" si="1"/>
        <v>0</v>
      </c>
    </row>
    <row r="47" spans="1:13">
      <c r="A47" s="8">
        <v>44</v>
      </c>
      <c r="B47" s="9" t="s">
        <v>102</v>
      </c>
      <c r="C47" s="9" t="s">
        <v>151</v>
      </c>
      <c r="D47" s="10"/>
      <c r="E47" s="10"/>
      <c r="F47" s="11">
        <f t="shared" si="0"/>
        <v>0</v>
      </c>
      <c r="G47" s="108">
        <f>6291906+7521161+212700+340280+167945+24950000</f>
        <v>39483992</v>
      </c>
      <c r="H47" s="10"/>
      <c r="I47" s="10"/>
      <c r="J47" s="11">
        <f t="shared" si="2"/>
        <v>39483992</v>
      </c>
      <c r="K47" s="108">
        <f>113625+172387+786969</f>
        <v>1072981</v>
      </c>
      <c r="L47" s="10"/>
      <c r="M47" s="11">
        <f t="shared" si="1"/>
        <v>1072981</v>
      </c>
    </row>
    <row r="48" spans="1:13">
      <c r="A48" s="8">
        <v>45</v>
      </c>
      <c r="B48" s="9" t="s">
        <v>102</v>
      </c>
      <c r="C48" s="9" t="s">
        <v>148</v>
      </c>
      <c r="D48" s="10"/>
      <c r="E48" s="10"/>
      <c r="F48" s="11">
        <f t="shared" si="0"/>
        <v>0</v>
      </c>
      <c r="G48" s="108">
        <f>703400+6084894</f>
        <v>6788294</v>
      </c>
      <c r="H48" s="10"/>
      <c r="I48" s="10"/>
      <c r="J48" s="11">
        <f t="shared" si="2"/>
        <v>6788294</v>
      </c>
      <c r="K48" s="108">
        <v>154900</v>
      </c>
      <c r="L48" s="10"/>
      <c r="M48" s="11">
        <f t="shared" si="1"/>
        <v>154900</v>
      </c>
    </row>
    <row r="49" spans="1:13">
      <c r="A49" s="8">
        <v>46</v>
      </c>
      <c r="B49" s="9" t="s">
        <v>152</v>
      </c>
      <c r="C49" s="9" t="s">
        <v>72</v>
      </c>
      <c r="D49" s="10"/>
      <c r="E49" s="10"/>
      <c r="F49" s="11">
        <f t="shared" si="0"/>
        <v>0</v>
      </c>
      <c r="G49" s="108">
        <v>985146</v>
      </c>
      <c r="H49" s="10"/>
      <c r="I49" s="10"/>
      <c r="J49" s="11">
        <f t="shared" si="2"/>
        <v>985146</v>
      </c>
      <c r="K49" s="108">
        <v>359406</v>
      </c>
      <c r="L49" s="10"/>
      <c r="M49" s="11">
        <f t="shared" si="1"/>
        <v>359406</v>
      </c>
    </row>
    <row r="50" spans="1:13">
      <c r="A50" s="8">
        <v>47</v>
      </c>
      <c r="B50" s="9" t="s">
        <v>607</v>
      </c>
      <c r="C50" s="9" t="s">
        <v>130</v>
      </c>
      <c r="D50" s="10"/>
      <c r="E50" s="10"/>
      <c r="F50" s="11">
        <f t="shared" si="0"/>
        <v>0</v>
      </c>
      <c r="G50" s="10"/>
      <c r="H50" s="10"/>
      <c r="I50" s="10"/>
      <c r="J50" s="11">
        <f t="shared" si="2"/>
        <v>0</v>
      </c>
      <c r="K50" s="10"/>
      <c r="L50" s="10"/>
      <c r="M50" s="11">
        <f t="shared" si="1"/>
        <v>0</v>
      </c>
    </row>
    <row r="51" spans="1:13">
      <c r="A51" s="8">
        <v>48</v>
      </c>
      <c r="B51" s="9" t="s">
        <v>153</v>
      </c>
      <c r="C51" s="9" t="s">
        <v>125</v>
      </c>
      <c r="D51" s="10"/>
      <c r="E51" s="10"/>
      <c r="F51" s="11">
        <f t="shared" si="0"/>
        <v>0</v>
      </c>
      <c r="G51" s="108">
        <f>17191407+225500+348250</f>
        <v>17765157</v>
      </c>
      <c r="H51" s="10"/>
      <c r="I51" s="10"/>
      <c r="J51" s="11">
        <f t="shared" si="2"/>
        <v>17765157</v>
      </c>
      <c r="K51" s="108">
        <f>519000</f>
        <v>519000</v>
      </c>
      <c r="L51" s="10"/>
      <c r="M51" s="11">
        <f t="shared" si="1"/>
        <v>519000</v>
      </c>
    </row>
    <row r="52" spans="1:13">
      <c r="A52" s="8">
        <v>49</v>
      </c>
      <c r="B52" s="9" t="s">
        <v>154</v>
      </c>
      <c r="C52" s="9" t="s">
        <v>127</v>
      </c>
      <c r="D52" s="10"/>
      <c r="E52" s="10"/>
      <c r="F52" s="11">
        <f t="shared" si="0"/>
        <v>0</v>
      </c>
      <c r="G52" s="108">
        <v>2831817</v>
      </c>
      <c r="H52" s="10"/>
      <c r="I52" s="10"/>
      <c r="J52" s="11">
        <f t="shared" si="2"/>
        <v>2831817</v>
      </c>
      <c r="K52" s="10"/>
      <c r="L52" s="10"/>
      <c r="M52" s="11">
        <f t="shared" si="1"/>
        <v>0</v>
      </c>
    </row>
    <row r="53" spans="1:13">
      <c r="A53" s="8">
        <v>50</v>
      </c>
      <c r="B53" s="9" t="s">
        <v>155</v>
      </c>
      <c r="C53" s="9" t="s">
        <v>127</v>
      </c>
      <c r="D53" s="10"/>
      <c r="E53" s="10"/>
      <c r="F53" s="11">
        <f t="shared" si="0"/>
        <v>0</v>
      </c>
      <c r="G53" s="108">
        <v>2642402</v>
      </c>
      <c r="H53" s="10"/>
      <c r="I53" s="10"/>
      <c r="J53" s="11">
        <f t="shared" si="2"/>
        <v>2642402</v>
      </c>
      <c r="K53" s="10"/>
      <c r="L53" s="10"/>
      <c r="M53" s="11">
        <f t="shared" si="1"/>
        <v>0</v>
      </c>
    </row>
    <row r="54" spans="1:13">
      <c r="A54" s="8">
        <v>51</v>
      </c>
      <c r="B54" s="9" t="s">
        <v>157</v>
      </c>
      <c r="C54" s="9" t="s">
        <v>156</v>
      </c>
      <c r="D54" s="10"/>
      <c r="E54" s="10"/>
      <c r="F54" s="11">
        <f t="shared" si="0"/>
        <v>0</v>
      </c>
      <c r="G54" s="108">
        <v>920439</v>
      </c>
      <c r="H54" s="10"/>
      <c r="I54" s="10"/>
      <c r="J54" s="11">
        <f t="shared" si="2"/>
        <v>920439</v>
      </c>
      <c r="K54" s="108">
        <v>169988</v>
      </c>
      <c r="L54" s="10"/>
      <c r="M54" s="11">
        <f t="shared" si="1"/>
        <v>169988</v>
      </c>
    </row>
    <row r="55" spans="1:13">
      <c r="A55" s="8">
        <v>52</v>
      </c>
      <c r="B55" s="9" t="s">
        <v>157</v>
      </c>
      <c r="C55" s="9" t="s">
        <v>158</v>
      </c>
      <c r="D55" s="10"/>
      <c r="E55" s="10"/>
      <c r="F55" s="11">
        <f t="shared" si="0"/>
        <v>0</v>
      </c>
      <c r="G55" s="10"/>
      <c r="H55" s="10"/>
      <c r="I55" s="10"/>
      <c r="J55" s="11">
        <f t="shared" si="2"/>
        <v>0</v>
      </c>
      <c r="K55" s="10"/>
      <c r="L55" s="10"/>
      <c r="M55" s="11">
        <f t="shared" si="1"/>
        <v>0</v>
      </c>
    </row>
    <row r="56" spans="1:13">
      <c r="A56" s="8">
        <v>53</v>
      </c>
      <c r="B56" s="9" t="s">
        <v>160</v>
      </c>
      <c r="C56" s="9" t="s">
        <v>159</v>
      </c>
      <c r="D56" s="10"/>
      <c r="E56" s="10"/>
      <c r="F56" s="11">
        <f t="shared" si="0"/>
        <v>0</v>
      </c>
      <c r="G56" s="108">
        <v>106000</v>
      </c>
      <c r="H56" s="10"/>
      <c r="I56" s="10"/>
      <c r="J56" s="11">
        <f t="shared" si="2"/>
        <v>106000</v>
      </c>
      <c r="K56" s="108">
        <v>87063</v>
      </c>
      <c r="L56" s="10"/>
      <c r="M56" s="11">
        <f t="shared" si="1"/>
        <v>87063</v>
      </c>
    </row>
    <row r="57" spans="1:13">
      <c r="A57" s="8">
        <v>54</v>
      </c>
      <c r="B57" s="9" t="s">
        <v>161</v>
      </c>
      <c r="C57" s="9" t="s">
        <v>125</v>
      </c>
      <c r="D57" s="10"/>
      <c r="E57" s="10"/>
      <c r="F57" s="11">
        <f t="shared" si="0"/>
        <v>0</v>
      </c>
      <c r="G57" s="108">
        <f>6142636+372800+393950</f>
        <v>6909386</v>
      </c>
      <c r="H57" s="10"/>
      <c r="I57" s="10"/>
      <c r="J57" s="11">
        <f t="shared" si="2"/>
        <v>6909386</v>
      </c>
      <c r="K57" s="108">
        <v>771658</v>
      </c>
      <c r="L57" s="10"/>
      <c r="M57" s="11">
        <f t="shared" si="1"/>
        <v>771658</v>
      </c>
    </row>
    <row r="58" spans="1:13">
      <c r="A58" s="8">
        <v>55</v>
      </c>
      <c r="B58" s="9" t="s">
        <v>162</v>
      </c>
      <c r="C58" s="9" t="s">
        <v>608</v>
      </c>
      <c r="D58" s="10"/>
      <c r="E58" s="10"/>
      <c r="F58" s="11">
        <f t="shared" si="0"/>
        <v>0</v>
      </c>
      <c r="G58" s="10"/>
      <c r="H58" s="10"/>
      <c r="I58" s="10"/>
      <c r="J58" s="11">
        <f t="shared" si="2"/>
        <v>0</v>
      </c>
      <c r="K58" s="10"/>
      <c r="L58" s="10"/>
      <c r="M58" s="11">
        <f t="shared" si="1"/>
        <v>0</v>
      </c>
    </row>
    <row r="59" spans="1:13">
      <c r="A59" s="8">
        <v>56</v>
      </c>
      <c r="B59" s="9" t="s">
        <v>163</v>
      </c>
      <c r="C59" s="9" t="s">
        <v>121</v>
      </c>
      <c r="D59" s="10"/>
      <c r="E59" s="10"/>
      <c r="F59" s="11">
        <f t="shared" si="0"/>
        <v>0</v>
      </c>
      <c r="G59" s="10"/>
      <c r="H59" s="10"/>
      <c r="I59" s="10"/>
      <c r="J59" s="11">
        <f t="shared" si="2"/>
        <v>0</v>
      </c>
      <c r="K59" s="10"/>
      <c r="L59" s="10"/>
      <c r="M59" s="11">
        <f t="shared" si="1"/>
        <v>0</v>
      </c>
    </row>
    <row r="60" spans="1:13">
      <c r="A60" s="8">
        <v>57</v>
      </c>
      <c r="B60" s="9" t="s">
        <v>164</v>
      </c>
      <c r="C60" s="9" t="s">
        <v>127</v>
      </c>
      <c r="D60" s="10"/>
      <c r="E60" s="10"/>
      <c r="F60" s="11">
        <f t="shared" si="0"/>
        <v>0</v>
      </c>
      <c r="G60" s="108">
        <v>2064053</v>
      </c>
      <c r="H60" s="10"/>
      <c r="I60" s="10"/>
      <c r="J60" s="11">
        <f t="shared" si="2"/>
        <v>2064053</v>
      </c>
      <c r="K60" s="10"/>
      <c r="L60" s="10"/>
      <c r="M60" s="11">
        <f t="shared" si="1"/>
        <v>0</v>
      </c>
    </row>
    <row r="61" spans="1:13">
      <c r="A61" s="8">
        <v>58</v>
      </c>
      <c r="B61" s="9" t="s">
        <v>609</v>
      </c>
      <c r="C61" s="9" t="s">
        <v>121</v>
      </c>
      <c r="D61" s="10"/>
      <c r="E61" s="10"/>
      <c r="F61" s="11"/>
      <c r="G61" s="10"/>
      <c r="H61" s="10"/>
      <c r="I61" s="10"/>
      <c r="J61" s="11"/>
      <c r="K61" s="10"/>
      <c r="L61" s="10"/>
      <c r="M61" s="11"/>
    </row>
    <row r="62" spans="1:13">
      <c r="A62" s="8">
        <v>59</v>
      </c>
      <c r="B62" s="9" t="s">
        <v>609</v>
      </c>
      <c r="C62" s="9" t="s">
        <v>121</v>
      </c>
      <c r="D62" s="10"/>
      <c r="E62" s="10"/>
      <c r="F62" s="11"/>
      <c r="G62" s="10"/>
      <c r="H62" s="10"/>
      <c r="I62" s="10"/>
      <c r="J62" s="11"/>
      <c r="K62" s="10"/>
      <c r="L62" s="10"/>
      <c r="M62" s="11"/>
    </row>
    <row r="63" spans="1:13">
      <c r="A63" s="8">
        <v>60</v>
      </c>
      <c r="B63" s="9" t="s">
        <v>609</v>
      </c>
      <c r="C63" s="9" t="s">
        <v>121</v>
      </c>
      <c r="D63" s="10"/>
      <c r="E63" s="10"/>
      <c r="F63" s="11"/>
      <c r="G63" s="10"/>
      <c r="H63" s="10"/>
      <c r="I63" s="10"/>
      <c r="J63" s="11"/>
      <c r="K63" s="10"/>
      <c r="L63" s="10"/>
      <c r="M63" s="11"/>
    </row>
    <row r="64" spans="1:13">
      <c r="A64" s="8">
        <v>61</v>
      </c>
      <c r="B64" s="9" t="s">
        <v>609</v>
      </c>
      <c r="C64" s="9" t="s">
        <v>121</v>
      </c>
      <c r="D64" s="10"/>
      <c r="E64" s="10"/>
      <c r="F64" s="11"/>
      <c r="G64" s="10"/>
      <c r="H64" s="10"/>
      <c r="I64" s="10"/>
      <c r="J64" s="11"/>
      <c r="K64" s="10"/>
      <c r="L64" s="10"/>
      <c r="M64" s="11"/>
    </row>
    <row r="65" spans="1:13">
      <c r="A65" s="8">
        <v>62</v>
      </c>
      <c r="B65" s="9" t="s">
        <v>610</v>
      </c>
      <c r="C65" s="9" t="s">
        <v>52</v>
      </c>
      <c r="D65" s="10"/>
      <c r="E65" s="10"/>
      <c r="F65" s="11"/>
      <c r="G65" s="10"/>
      <c r="H65" s="10"/>
      <c r="I65" s="10"/>
      <c r="J65" s="11"/>
      <c r="K65" s="10"/>
      <c r="L65" s="10"/>
      <c r="M65" s="11"/>
    </row>
    <row r="66" spans="1:13">
      <c r="A66" s="8">
        <v>63</v>
      </c>
      <c r="B66" s="9" t="s">
        <v>166</v>
      </c>
      <c r="C66" s="9" t="s">
        <v>165</v>
      </c>
      <c r="D66" s="10"/>
      <c r="E66" s="10"/>
      <c r="F66" s="11">
        <f t="shared" si="0"/>
        <v>0</v>
      </c>
      <c r="G66" s="10"/>
      <c r="H66" s="10"/>
      <c r="I66" s="10"/>
      <c r="J66" s="11">
        <f t="shared" si="2"/>
        <v>0</v>
      </c>
      <c r="K66" s="10"/>
      <c r="L66" s="10"/>
      <c r="M66" s="11">
        <f t="shared" si="1"/>
        <v>0</v>
      </c>
    </row>
    <row r="67" spans="1:13">
      <c r="A67" s="8">
        <v>64</v>
      </c>
      <c r="B67" s="9" t="s">
        <v>166</v>
      </c>
      <c r="C67" s="9" t="s">
        <v>165</v>
      </c>
      <c r="D67" s="10"/>
      <c r="E67" s="10"/>
      <c r="F67" s="11">
        <f t="shared" si="0"/>
        <v>0</v>
      </c>
      <c r="G67" s="10"/>
      <c r="H67" s="10"/>
      <c r="I67" s="10"/>
      <c r="J67" s="11">
        <f t="shared" si="2"/>
        <v>0</v>
      </c>
      <c r="K67" s="10"/>
      <c r="L67" s="10"/>
      <c r="M67" s="11">
        <f t="shared" si="1"/>
        <v>0</v>
      </c>
    </row>
    <row r="68" spans="1:13">
      <c r="A68" s="8">
        <v>65</v>
      </c>
      <c r="B68" s="9" t="s">
        <v>168</v>
      </c>
      <c r="C68" s="9" t="s">
        <v>167</v>
      </c>
      <c r="D68" s="10"/>
      <c r="E68" s="10"/>
      <c r="F68" s="11">
        <f t="shared" si="0"/>
        <v>0</v>
      </c>
      <c r="G68" s="108">
        <v>2983175</v>
      </c>
      <c r="H68" s="10"/>
      <c r="I68" s="10"/>
      <c r="J68" s="11">
        <f t="shared" si="2"/>
        <v>2983175</v>
      </c>
      <c r="K68" s="108">
        <v>1049086</v>
      </c>
      <c r="L68" s="10"/>
      <c r="M68" s="11">
        <f t="shared" si="1"/>
        <v>1049086</v>
      </c>
    </row>
    <row r="69" spans="1:13">
      <c r="A69" s="8">
        <v>66</v>
      </c>
      <c r="B69" s="9" t="s">
        <v>168</v>
      </c>
      <c r="C69" s="9" t="s">
        <v>159</v>
      </c>
      <c r="D69" s="10"/>
      <c r="E69" s="10"/>
      <c r="F69" s="11">
        <f t="shared" si="0"/>
        <v>0</v>
      </c>
      <c r="G69" s="10"/>
      <c r="H69" s="10"/>
      <c r="I69" s="10"/>
      <c r="J69" s="11">
        <f t="shared" si="2"/>
        <v>0</v>
      </c>
      <c r="K69" s="10"/>
      <c r="L69" s="10"/>
      <c r="M69" s="11">
        <f t="shared" si="1"/>
        <v>0</v>
      </c>
    </row>
    <row r="70" spans="1:13">
      <c r="A70" s="8">
        <v>67</v>
      </c>
      <c r="B70" s="9" t="s">
        <v>170</v>
      </c>
      <c r="C70" s="9" t="s">
        <v>169</v>
      </c>
      <c r="D70" s="95"/>
      <c r="E70" s="95"/>
      <c r="F70" s="96">
        <f t="shared" si="0"/>
        <v>0</v>
      </c>
      <c r="G70" s="108">
        <v>1262313</v>
      </c>
      <c r="H70" s="10"/>
      <c r="I70" s="10"/>
      <c r="J70" s="11">
        <f t="shared" si="2"/>
        <v>1262313</v>
      </c>
      <c r="K70" s="10"/>
      <c r="L70" s="10"/>
      <c r="M70" s="11">
        <f t="shared" si="1"/>
        <v>0</v>
      </c>
    </row>
    <row r="71" spans="1:13">
      <c r="A71" s="8">
        <v>68</v>
      </c>
      <c r="B71" s="9" t="s">
        <v>171</v>
      </c>
      <c r="C71" s="9" t="s">
        <v>127</v>
      </c>
      <c r="D71" s="10"/>
      <c r="E71" s="10"/>
      <c r="F71" s="11">
        <f t="shared" si="0"/>
        <v>0</v>
      </c>
      <c r="G71" s="108">
        <v>2055961</v>
      </c>
      <c r="H71" s="10"/>
      <c r="I71" s="10"/>
      <c r="J71" s="11">
        <f t="shared" si="2"/>
        <v>2055961</v>
      </c>
      <c r="K71" s="10"/>
      <c r="L71" s="10"/>
      <c r="M71" s="11">
        <f t="shared" si="1"/>
        <v>0</v>
      </c>
    </row>
    <row r="72" spans="1:13">
      <c r="A72" s="8">
        <v>69</v>
      </c>
      <c r="B72" s="9" t="s">
        <v>172</v>
      </c>
      <c r="C72" s="9" t="s">
        <v>122</v>
      </c>
      <c r="D72" s="10"/>
      <c r="E72" s="10"/>
      <c r="F72" s="11">
        <f t="shared" si="0"/>
        <v>0</v>
      </c>
      <c r="G72" s="10"/>
      <c r="H72" s="10"/>
      <c r="I72" s="10"/>
      <c r="J72" s="11">
        <f t="shared" si="2"/>
        <v>0</v>
      </c>
      <c r="K72" s="10"/>
      <c r="L72" s="10"/>
      <c r="M72" s="11">
        <f t="shared" si="1"/>
        <v>0</v>
      </c>
    </row>
    <row r="73" spans="1:13">
      <c r="A73" s="8">
        <v>70</v>
      </c>
      <c r="B73" s="9" t="s">
        <v>172</v>
      </c>
      <c r="C73" s="9" t="s">
        <v>611</v>
      </c>
      <c r="D73" s="10"/>
      <c r="E73" s="10"/>
      <c r="F73" s="11">
        <f t="shared" si="0"/>
        <v>0</v>
      </c>
      <c r="G73" s="10"/>
      <c r="H73" s="10"/>
      <c r="I73" s="10"/>
      <c r="J73" s="11">
        <f t="shared" si="2"/>
        <v>0</v>
      </c>
      <c r="K73" s="10"/>
      <c r="L73" s="10"/>
      <c r="M73" s="11">
        <f t="shared" si="1"/>
        <v>0</v>
      </c>
    </row>
    <row r="74" spans="1:13">
      <c r="A74" s="8">
        <v>71</v>
      </c>
      <c r="B74" s="9" t="s">
        <v>173</v>
      </c>
      <c r="C74" s="9" t="s">
        <v>125</v>
      </c>
      <c r="D74" s="10"/>
      <c r="E74" s="10"/>
      <c r="F74" s="11">
        <f t="shared" si="0"/>
        <v>0</v>
      </c>
      <c r="G74" s="108">
        <f>8984022+228000+300750</f>
        <v>9512772</v>
      </c>
      <c r="H74" s="10"/>
      <c r="I74" s="10"/>
      <c r="J74" s="11">
        <f t="shared" si="2"/>
        <v>9512772</v>
      </c>
      <c r="K74" s="108">
        <v>734193</v>
      </c>
      <c r="L74" s="10"/>
      <c r="M74" s="11">
        <f t="shared" si="1"/>
        <v>734193</v>
      </c>
    </row>
    <row r="75" spans="1:13">
      <c r="A75" s="8">
        <v>72</v>
      </c>
      <c r="B75" s="9" t="s">
        <v>173</v>
      </c>
      <c r="C75" s="9" t="s">
        <v>127</v>
      </c>
      <c r="D75" s="10"/>
      <c r="E75" s="10"/>
      <c r="F75" s="11">
        <f t="shared" ref="F75:F132" si="3">SUM(D75:E75)</f>
        <v>0</v>
      </c>
      <c r="G75" s="108">
        <v>1781013</v>
      </c>
      <c r="H75" s="10"/>
      <c r="I75" s="10"/>
      <c r="J75" s="11">
        <f t="shared" si="2"/>
        <v>1781013</v>
      </c>
      <c r="K75" s="10"/>
      <c r="L75" s="10"/>
      <c r="M75" s="11">
        <f t="shared" ref="M75:M132" si="4">SUM(K75:L75)</f>
        <v>0</v>
      </c>
    </row>
    <row r="76" spans="1:13">
      <c r="A76" s="8">
        <v>73</v>
      </c>
      <c r="B76" s="9" t="s">
        <v>173</v>
      </c>
      <c r="C76" s="9" t="s">
        <v>612</v>
      </c>
      <c r="D76" s="10"/>
      <c r="E76" s="10"/>
      <c r="F76" s="11"/>
      <c r="G76" s="10"/>
      <c r="H76" s="10"/>
      <c r="I76" s="10"/>
      <c r="J76" s="11"/>
      <c r="K76" s="10"/>
      <c r="L76" s="10"/>
      <c r="M76" s="11"/>
    </row>
    <row r="77" spans="1:13">
      <c r="A77" s="8">
        <v>74</v>
      </c>
      <c r="B77" s="9" t="s">
        <v>174</v>
      </c>
      <c r="C77" s="9" t="s">
        <v>127</v>
      </c>
      <c r="D77" s="10"/>
      <c r="E77" s="10"/>
      <c r="F77" s="11">
        <f t="shared" si="3"/>
        <v>0</v>
      </c>
      <c r="G77" s="108">
        <v>4703855</v>
      </c>
      <c r="H77" s="10"/>
      <c r="I77" s="10"/>
      <c r="J77" s="11">
        <f t="shared" ref="J77:J132" si="5">G77+H77</f>
        <v>4703855</v>
      </c>
      <c r="K77" s="10"/>
      <c r="L77" s="10"/>
      <c r="M77" s="11">
        <f t="shared" si="4"/>
        <v>0</v>
      </c>
    </row>
    <row r="78" spans="1:13" ht="12.75" customHeight="1">
      <c r="A78" s="8">
        <v>75</v>
      </c>
      <c r="B78" s="12" t="s">
        <v>613</v>
      </c>
      <c r="C78" s="13" t="s">
        <v>69</v>
      </c>
      <c r="D78" s="14"/>
      <c r="E78" s="14"/>
      <c r="F78" s="11">
        <f t="shared" si="3"/>
        <v>0</v>
      </c>
      <c r="G78" s="14"/>
      <c r="H78" s="14"/>
      <c r="I78" s="14"/>
      <c r="J78" s="11">
        <f t="shared" si="5"/>
        <v>0</v>
      </c>
      <c r="K78" s="14"/>
      <c r="L78" s="14"/>
      <c r="M78" s="11">
        <f t="shared" si="4"/>
        <v>0</v>
      </c>
    </row>
    <row r="79" spans="1:13">
      <c r="A79" s="8">
        <v>76</v>
      </c>
      <c r="B79" s="9" t="s">
        <v>175</v>
      </c>
      <c r="C79" s="9" t="s">
        <v>125</v>
      </c>
      <c r="D79" s="10"/>
      <c r="E79" s="10"/>
      <c r="F79" s="11">
        <f t="shared" si="3"/>
        <v>0</v>
      </c>
      <c r="G79" s="108">
        <f>11933823+328000+228000+312630</f>
        <v>12802453</v>
      </c>
      <c r="H79" s="10"/>
      <c r="I79" s="10"/>
      <c r="J79" s="11">
        <f t="shared" si="5"/>
        <v>12802453</v>
      </c>
      <c r="K79" s="108">
        <v>522350</v>
      </c>
      <c r="L79" s="10"/>
      <c r="M79" s="11">
        <f t="shared" si="4"/>
        <v>522350</v>
      </c>
    </row>
    <row r="80" spans="1:13">
      <c r="A80" s="8">
        <v>77</v>
      </c>
      <c r="B80" s="9" t="s">
        <v>177</v>
      </c>
      <c r="C80" s="9" t="s">
        <v>176</v>
      </c>
      <c r="D80" s="10"/>
      <c r="E80" s="10"/>
      <c r="F80" s="11">
        <f t="shared" si="3"/>
        <v>0</v>
      </c>
      <c r="G80" s="108">
        <f>2065904+1114500</f>
        <v>3180404</v>
      </c>
      <c r="H80" s="10"/>
      <c r="I80" s="10"/>
      <c r="J80" s="11">
        <f t="shared" si="5"/>
        <v>3180404</v>
      </c>
      <c r="K80" s="108">
        <v>187500</v>
      </c>
      <c r="L80" s="10"/>
      <c r="M80" s="11">
        <f t="shared" si="4"/>
        <v>187500</v>
      </c>
    </row>
    <row r="81" spans="1:13">
      <c r="A81" s="8">
        <v>78</v>
      </c>
      <c r="B81" s="9" t="s">
        <v>103</v>
      </c>
      <c r="C81" s="9" t="s">
        <v>156</v>
      </c>
      <c r="D81" s="10"/>
      <c r="E81" s="10"/>
      <c r="F81" s="11">
        <f t="shared" si="3"/>
        <v>0</v>
      </c>
      <c r="G81" s="108">
        <v>1133034</v>
      </c>
      <c r="H81" s="10"/>
      <c r="I81" s="10"/>
      <c r="J81" s="11">
        <f t="shared" si="5"/>
        <v>1133034</v>
      </c>
      <c r="K81" s="108">
        <v>159525</v>
      </c>
      <c r="L81" s="10"/>
      <c r="M81" s="11">
        <f t="shared" si="4"/>
        <v>159525</v>
      </c>
    </row>
    <row r="82" spans="1:13">
      <c r="A82" s="8">
        <v>79</v>
      </c>
      <c r="B82" s="9" t="s">
        <v>104</v>
      </c>
      <c r="C82" s="9" t="s">
        <v>127</v>
      </c>
      <c r="D82" s="10"/>
      <c r="E82" s="10"/>
      <c r="F82" s="11">
        <f t="shared" si="3"/>
        <v>0</v>
      </c>
      <c r="G82" s="108">
        <v>3353474</v>
      </c>
      <c r="H82" s="10"/>
      <c r="I82" s="10"/>
      <c r="J82" s="11">
        <f t="shared" si="5"/>
        <v>3353474</v>
      </c>
      <c r="K82" s="10"/>
      <c r="L82" s="10"/>
      <c r="M82" s="11">
        <f t="shared" si="4"/>
        <v>0</v>
      </c>
    </row>
    <row r="83" spans="1:13">
      <c r="A83" s="8">
        <v>80</v>
      </c>
      <c r="B83" s="9" t="s">
        <v>178</v>
      </c>
      <c r="C83" s="9" t="s">
        <v>125</v>
      </c>
      <c r="D83" s="10"/>
      <c r="E83" s="10"/>
      <c r="F83" s="11">
        <f t="shared" si="3"/>
        <v>0</v>
      </c>
      <c r="G83" s="108">
        <f>9584531+365200+232370</f>
        <v>10182101</v>
      </c>
      <c r="H83" s="10"/>
      <c r="I83" s="10"/>
      <c r="J83" s="11">
        <f t="shared" si="5"/>
        <v>10182101</v>
      </c>
      <c r="K83" s="108">
        <v>1159858</v>
      </c>
      <c r="L83" s="10"/>
      <c r="M83" s="11">
        <f t="shared" si="4"/>
        <v>1159858</v>
      </c>
    </row>
    <row r="84" spans="1:13">
      <c r="A84" s="8">
        <v>81</v>
      </c>
      <c r="B84" s="9" t="s">
        <v>179</v>
      </c>
      <c r="C84" s="9" t="s">
        <v>125</v>
      </c>
      <c r="D84" s="10"/>
      <c r="E84" s="10"/>
      <c r="F84" s="11">
        <f t="shared" si="3"/>
        <v>0</v>
      </c>
      <c r="G84" s="108">
        <f>5298802+575740</f>
        <v>5874542</v>
      </c>
      <c r="H84" s="10"/>
      <c r="I84" s="10"/>
      <c r="J84" s="11">
        <f t="shared" si="5"/>
        <v>5874542</v>
      </c>
      <c r="K84" s="108">
        <v>578515</v>
      </c>
      <c r="L84" s="10"/>
      <c r="M84" s="11">
        <f t="shared" si="4"/>
        <v>578515</v>
      </c>
    </row>
    <row r="85" spans="1:13">
      <c r="A85" s="8">
        <v>82</v>
      </c>
      <c r="B85" s="9" t="s">
        <v>179</v>
      </c>
      <c r="C85" s="9" t="s">
        <v>127</v>
      </c>
      <c r="D85" s="10"/>
      <c r="E85" s="10"/>
      <c r="F85" s="11">
        <f t="shared" si="3"/>
        <v>0</v>
      </c>
      <c r="G85" s="108">
        <v>670586</v>
      </c>
      <c r="H85" s="10"/>
      <c r="I85" s="10"/>
      <c r="J85" s="11">
        <f t="shared" si="5"/>
        <v>670586</v>
      </c>
      <c r="K85" s="10"/>
      <c r="L85" s="10"/>
      <c r="M85" s="11">
        <f t="shared" si="4"/>
        <v>0</v>
      </c>
    </row>
    <row r="86" spans="1:13" s="82" customFormat="1">
      <c r="A86" s="8">
        <v>83</v>
      </c>
      <c r="B86" s="45" t="s">
        <v>522</v>
      </c>
      <c r="C86" s="45" t="s">
        <v>523</v>
      </c>
      <c r="D86" s="136"/>
      <c r="E86" s="136"/>
      <c r="F86" s="11"/>
      <c r="G86" s="117">
        <v>2164983</v>
      </c>
      <c r="H86" s="136"/>
      <c r="I86" s="136"/>
      <c r="J86" s="11">
        <f t="shared" si="5"/>
        <v>2164983</v>
      </c>
      <c r="K86" s="117">
        <f>2295638+170200</f>
        <v>2465838</v>
      </c>
      <c r="L86" s="136"/>
      <c r="M86" s="11">
        <f>SUM(K86+L86)</f>
        <v>2465838</v>
      </c>
    </row>
    <row r="87" spans="1:13">
      <c r="A87" s="8">
        <v>84</v>
      </c>
      <c r="B87" s="9" t="s">
        <v>181</v>
      </c>
      <c r="C87" s="9" t="s">
        <v>180</v>
      </c>
      <c r="D87" s="10"/>
      <c r="E87" s="10"/>
      <c r="F87" s="11">
        <f t="shared" si="3"/>
        <v>0</v>
      </c>
      <c r="G87" s="108">
        <v>1290915</v>
      </c>
      <c r="H87" s="10"/>
      <c r="I87" s="10"/>
      <c r="J87" s="11">
        <f t="shared" si="5"/>
        <v>1290915</v>
      </c>
      <c r="K87" s="10"/>
      <c r="L87" s="10"/>
      <c r="M87" s="11">
        <f t="shared" si="4"/>
        <v>0</v>
      </c>
    </row>
    <row r="88" spans="1:13">
      <c r="A88" s="8">
        <v>85</v>
      </c>
      <c r="B88" s="9" t="s">
        <v>182</v>
      </c>
      <c r="C88" s="9" t="s">
        <v>125</v>
      </c>
      <c r="D88" s="10"/>
      <c r="E88" s="10"/>
      <c r="F88" s="11">
        <f t="shared" si="3"/>
        <v>0</v>
      </c>
      <c r="G88" s="108">
        <f>9224789+578000+623680</f>
        <v>10426469</v>
      </c>
      <c r="H88" s="10"/>
      <c r="I88" s="10"/>
      <c r="J88" s="11">
        <f t="shared" si="5"/>
        <v>10426469</v>
      </c>
      <c r="K88" s="108">
        <v>713100</v>
      </c>
      <c r="L88" s="10"/>
      <c r="M88" s="11">
        <f t="shared" si="4"/>
        <v>713100</v>
      </c>
    </row>
    <row r="89" spans="1:13">
      <c r="A89" s="8">
        <v>86</v>
      </c>
      <c r="B89" s="9" t="s">
        <v>182</v>
      </c>
      <c r="C89" s="9" t="s">
        <v>121</v>
      </c>
      <c r="D89" s="10"/>
      <c r="E89" s="10"/>
      <c r="F89" s="11">
        <f t="shared" si="3"/>
        <v>0</v>
      </c>
      <c r="G89" s="108">
        <v>4224382</v>
      </c>
      <c r="H89" s="10"/>
      <c r="I89" s="10"/>
      <c r="J89" s="11">
        <f t="shared" si="5"/>
        <v>4224382</v>
      </c>
      <c r="K89" s="108">
        <v>2585836</v>
      </c>
      <c r="L89" s="10"/>
      <c r="M89" s="11">
        <f t="shared" si="4"/>
        <v>2585836</v>
      </c>
    </row>
    <row r="90" spans="1:13">
      <c r="A90" s="8">
        <v>87</v>
      </c>
      <c r="B90" s="9" t="s">
        <v>183</v>
      </c>
      <c r="C90" s="9" t="s">
        <v>125</v>
      </c>
      <c r="D90" s="10"/>
      <c r="E90" s="10"/>
      <c r="F90" s="11">
        <f t="shared" si="3"/>
        <v>0</v>
      </c>
      <c r="G90" s="108">
        <f>9958294+322050</f>
        <v>10280344</v>
      </c>
      <c r="H90" s="10"/>
      <c r="I90" s="10"/>
      <c r="J90" s="11">
        <f t="shared" si="5"/>
        <v>10280344</v>
      </c>
      <c r="K90" s="108">
        <v>847500</v>
      </c>
      <c r="L90" s="10"/>
      <c r="M90" s="11">
        <f t="shared" si="4"/>
        <v>847500</v>
      </c>
    </row>
    <row r="91" spans="1:13">
      <c r="A91" s="8">
        <v>88</v>
      </c>
      <c r="B91" s="9" t="s">
        <v>183</v>
      </c>
      <c r="C91" s="9" t="s">
        <v>147</v>
      </c>
      <c r="D91" s="10"/>
      <c r="E91" s="10"/>
      <c r="F91" s="11">
        <f t="shared" si="3"/>
        <v>0</v>
      </c>
      <c r="G91" s="108">
        <f>17613502+455000+240430</f>
        <v>18308932</v>
      </c>
      <c r="H91" s="10"/>
      <c r="I91" s="10"/>
      <c r="J91" s="11">
        <f t="shared" si="5"/>
        <v>18308932</v>
      </c>
      <c r="K91" s="108">
        <v>505726</v>
      </c>
      <c r="L91" s="10"/>
      <c r="M91" s="11">
        <f t="shared" si="4"/>
        <v>505726</v>
      </c>
    </row>
    <row r="92" spans="1:13">
      <c r="A92" s="8">
        <v>89</v>
      </c>
      <c r="B92" s="9" t="s">
        <v>184</v>
      </c>
      <c r="C92" s="9" t="s">
        <v>125</v>
      </c>
      <c r="D92" s="10"/>
      <c r="E92" s="10"/>
      <c r="F92" s="11">
        <f t="shared" si="3"/>
        <v>0</v>
      </c>
      <c r="G92" s="108">
        <f>10841380+578000+355650</f>
        <v>11775030</v>
      </c>
      <c r="H92" s="10"/>
      <c r="I92" s="10"/>
      <c r="J92" s="11">
        <f t="shared" si="5"/>
        <v>11775030</v>
      </c>
      <c r="K92" s="108">
        <v>1322500</v>
      </c>
      <c r="L92" s="10"/>
      <c r="M92" s="11">
        <f t="shared" si="4"/>
        <v>1322500</v>
      </c>
    </row>
    <row r="93" spans="1:13">
      <c r="A93" s="8">
        <v>90</v>
      </c>
      <c r="B93" s="9" t="s">
        <v>185</v>
      </c>
      <c r="C93" s="9" t="s">
        <v>614</v>
      </c>
      <c r="D93" s="10"/>
      <c r="E93" s="10"/>
      <c r="F93" s="11">
        <f t="shared" si="3"/>
        <v>0</v>
      </c>
      <c r="G93" s="108">
        <v>1493720</v>
      </c>
      <c r="H93" s="10"/>
      <c r="I93" s="10"/>
      <c r="J93" s="11">
        <f t="shared" si="5"/>
        <v>1493720</v>
      </c>
      <c r="K93" s="108">
        <v>145804</v>
      </c>
      <c r="L93" s="10"/>
      <c r="M93" s="11">
        <f t="shared" si="4"/>
        <v>145804</v>
      </c>
    </row>
    <row r="94" spans="1:13">
      <c r="A94" s="8">
        <v>91</v>
      </c>
      <c r="B94" s="9" t="s">
        <v>185</v>
      </c>
      <c r="C94" s="9" t="s">
        <v>186</v>
      </c>
      <c r="D94" s="10"/>
      <c r="E94" s="10"/>
      <c r="F94" s="11">
        <f t="shared" si="3"/>
        <v>0</v>
      </c>
      <c r="G94" s="10"/>
      <c r="H94" s="10"/>
      <c r="I94" s="10"/>
      <c r="J94" s="11">
        <f t="shared" si="5"/>
        <v>0</v>
      </c>
      <c r="K94" s="10"/>
      <c r="L94" s="10"/>
      <c r="M94" s="11">
        <f t="shared" si="4"/>
        <v>0</v>
      </c>
    </row>
    <row r="95" spans="1:13">
      <c r="A95" s="8">
        <v>92</v>
      </c>
      <c r="B95" s="9" t="s">
        <v>185</v>
      </c>
      <c r="C95" s="9" t="s">
        <v>187</v>
      </c>
      <c r="D95" s="10"/>
      <c r="E95" s="10"/>
      <c r="F95" s="11">
        <f t="shared" si="3"/>
        <v>0</v>
      </c>
      <c r="G95" s="10"/>
      <c r="H95" s="10"/>
      <c r="I95" s="10"/>
      <c r="J95" s="11">
        <f t="shared" si="5"/>
        <v>0</v>
      </c>
      <c r="K95" s="10"/>
      <c r="L95" s="10"/>
      <c r="M95" s="11">
        <f t="shared" si="4"/>
        <v>0</v>
      </c>
    </row>
    <row r="96" spans="1:13">
      <c r="A96" s="8">
        <v>93</v>
      </c>
      <c r="B96" s="9" t="s">
        <v>185</v>
      </c>
      <c r="C96" s="9" t="s">
        <v>132</v>
      </c>
      <c r="D96" s="10"/>
      <c r="E96" s="10"/>
      <c r="F96" s="11">
        <f t="shared" si="3"/>
        <v>0</v>
      </c>
      <c r="G96" s="10"/>
      <c r="H96" s="10"/>
      <c r="I96" s="10"/>
      <c r="J96" s="11">
        <f t="shared" si="5"/>
        <v>0</v>
      </c>
      <c r="K96" s="10"/>
      <c r="L96" s="10"/>
      <c r="M96" s="11">
        <f t="shared" si="4"/>
        <v>0</v>
      </c>
    </row>
    <row r="97" spans="1:13">
      <c r="A97" s="8">
        <v>94</v>
      </c>
      <c r="B97" s="9" t="s">
        <v>185</v>
      </c>
      <c r="C97" s="9" t="s">
        <v>130</v>
      </c>
      <c r="D97" s="10"/>
      <c r="E97" s="10"/>
      <c r="F97" s="11">
        <f t="shared" si="3"/>
        <v>0</v>
      </c>
      <c r="G97" s="10"/>
      <c r="H97" s="10"/>
      <c r="I97" s="10"/>
      <c r="J97" s="11">
        <f t="shared" si="5"/>
        <v>0</v>
      </c>
      <c r="K97" s="10"/>
      <c r="L97" s="10"/>
      <c r="M97" s="11">
        <f t="shared" si="4"/>
        <v>0</v>
      </c>
    </row>
    <row r="98" spans="1:13">
      <c r="A98" s="8">
        <v>95</v>
      </c>
      <c r="B98" s="9" t="s">
        <v>185</v>
      </c>
      <c r="C98" s="9" t="s">
        <v>188</v>
      </c>
      <c r="D98" s="10"/>
      <c r="E98" s="10"/>
      <c r="F98" s="11">
        <f t="shared" si="3"/>
        <v>0</v>
      </c>
      <c r="G98" s="10"/>
      <c r="H98" s="10"/>
      <c r="I98" s="10"/>
      <c r="J98" s="11">
        <f t="shared" si="5"/>
        <v>0</v>
      </c>
      <c r="K98" s="10"/>
      <c r="L98" s="10"/>
      <c r="M98" s="11">
        <f t="shared" si="4"/>
        <v>0</v>
      </c>
    </row>
    <row r="99" spans="1:13">
      <c r="A99" s="8">
        <v>96</v>
      </c>
      <c r="B99" s="9" t="s">
        <v>185</v>
      </c>
      <c r="C99" s="9" t="s">
        <v>615</v>
      </c>
      <c r="D99" s="10"/>
      <c r="E99" s="10"/>
      <c r="F99" s="11">
        <f t="shared" si="3"/>
        <v>0</v>
      </c>
      <c r="G99" s="10"/>
      <c r="H99" s="10"/>
      <c r="I99" s="10"/>
      <c r="J99" s="11">
        <f t="shared" si="5"/>
        <v>0</v>
      </c>
      <c r="K99" s="10"/>
      <c r="L99" s="10"/>
      <c r="M99" s="11">
        <f t="shared" si="4"/>
        <v>0</v>
      </c>
    </row>
    <row r="100" spans="1:13">
      <c r="A100" s="8">
        <v>97</v>
      </c>
      <c r="B100" s="9" t="s">
        <v>185</v>
      </c>
      <c r="C100" s="9" t="s">
        <v>615</v>
      </c>
      <c r="D100" s="10"/>
      <c r="E100" s="10"/>
      <c r="F100" s="11">
        <f t="shared" si="3"/>
        <v>0</v>
      </c>
      <c r="G100" s="10"/>
      <c r="H100" s="10"/>
      <c r="I100" s="10"/>
      <c r="J100" s="11">
        <f t="shared" si="5"/>
        <v>0</v>
      </c>
      <c r="K100" s="10"/>
      <c r="L100" s="10"/>
      <c r="M100" s="11">
        <f t="shared" si="4"/>
        <v>0</v>
      </c>
    </row>
    <row r="101" spans="1:13">
      <c r="A101" s="8">
        <v>98</v>
      </c>
      <c r="B101" s="9" t="s">
        <v>185</v>
      </c>
      <c r="C101" s="9" t="s">
        <v>616</v>
      </c>
      <c r="D101" s="10"/>
      <c r="E101" s="10"/>
      <c r="F101" s="11">
        <f t="shared" si="3"/>
        <v>0</v>
      </c>
      <c r="G101" s="10"/>
      <c r="H101" s="10"/>
      <c r="I101" s="10"/>
      <c r="J101" s="11">
        <f t="shared" si="5"/>
        <v>0</v>
      </c>
      <c r="K101" s="10"/>
      <c r="L101" s="10"/>
      <c r="M101" s="11">
        <f t="shared" si="4"/>
        <v>0</v>
      </c>
    </row>
    <row r="102" spans="1:13">
      <c r="A102" s="8">
        <v>99</v>
      </c>
      <c r="B102" s="9" t="s">
        <v>185</v>
      </c>
      <c r="C102" s="9" t="s">
        <v>617</v>
      </c>
      <c r="D102" s="10"/>
      <c r="E102" s="10"/>
      <c r="F102" s="11"/>
      <c r="G102" s="10"/>
      <c r="H102" s="10"/>
      <c r="I102" s="10"/>
      <c r="J102" s="11"/>
      <c r="K102" s="10"/>
      <c r="L102" s="10"/>
      <c r="M102" s="11"/>
    </row>
    <row r="103" spans="1:13">
      <c r="A103" s="8">
        <v>100</v>
      </c>
      <c r="B103" s="9" t="s">
        <v>189</v>
      </c>
      <c r="C103" s="9" t="s">
        <v>147</v>
      </c>
      <c r="D103" s="10"/>
      <c r="E103" s="10"/>
      <c r="F103" s="11">
        <f t="shared" si="3"/>
        <v>0</v>
      </c>
      <c r="G103" s="108">
        <f>4963985+216900+300990</f>
        <v>5481875</v>
      </c>
      <c r="H103" s="10"/>
      <c r="I103" s="10"/>
      <c r="J103" s="11">
        <f t="shared" si="5"/>
        <v>5481875</v>
      </c>
      <c r="K103" s="108">
        <v>244855</v>
      </c>
      <c r="L103" s="10"/>
      <c r="M103" s="11">
        <f t="shared" si="4"/>
        <v>244855</v>
      </c>
    </row>
    <row r="104" spans="1:13">
      <c r="A104" s="8">
        <v>101</v>
      </c>
      <c r="B104" s="9" t="s">
        <v>190</v>
      </c>
      <c r="C104" s="9" t="s">
        <v>125</v>
      </c>
      <c r="D104" s="10"/>
      <c r="E104" s="10"/>
      <c r="F104" s="11">
        <f t="shared" si="3"/>
        <v>0</v>
      </c>
      <c r="G104" s="108">
        <f>5991377+328000+299690</f>
        <v>6619067</v>
      </c>
      <c r="H104" s="10"/>
      <c r="I104" s="10"/>
      <c r="J104" s="11">
        <f t="shared" si="5"/>
        <v>6619067</v>
      </c>
      <c r="K104" s="10"/>
      <c r="L104" s="10"/>
      <c r="M104" s="11">
        <f t="shared" si="4"/>
        <v>0</v>
      </c>
    </row>
    <row r="105" spans="1:13">
      <c r="A105" s="8">
        <v>102</v>
      </c>
      <c r="B105" s="9" t="s">
        <v>191</v>
      </c>
      <c r="C105" s="9" t="s">
        <v>158</v>
      </c>
      <c r="D105" s="10"/>
      <c r="E105" s="10"/>
      <c r="F105" s="11">
        <f t="shared" si="3"/>
        <v>0</v>
      </c>
      <c r="G105" s="10"/>
      <c r="H105" s="10"/>
      <c r="I105" s="10"/>
      <c r="J105" s="11">
        <f t="shared" si="5"/>
        <v>0</v>
      </c>
      <c r="K105" s="10"/>
      <c r="L105" s="10"/>
      <c r="M105" s="11">
        <f t="shared" si="4"/>
        <v>0</v>
      </c>
    </row>
    <row r="106" spans="1:13">
      <c r="A106" s="8">
        <v>103</v>
      </c>
      <c r="B106" s="9" t="s">
        <v>192</v>
      </c>
      <c r="C106" s="9" t="s">
        <v>132</v>
      </c>
      <c r="D106" s="10"/>
      <c r="E106" s="10"/>
      <c r="F106" s="11">
        <f t="shared" si="3"/>
        <v>0</v>
      </c>
      <c r="G106" s="10"/>
      <c r="H106" s="10"/>
      <c r="I106" s="10"/>
      <c r="J106" s="11">
        <f t="shared" si="5"/>
        <v>0</v>
      </c>
      <c r="K106" s="10"/>
      <c r="L106" s="10"/>
      <c r="M106" s="11">
        <f t="shared" si="4"/>
        <v>0</v>
      </c>
    </row>
    <row r="107" spans="1:13">
      <c r="A107" s="8">
        <v>104</v>
      </c>
      <c r="B107" s="9" t="s">
        <v>193</v>
      </c>
      <c r="C107" s="9" t="s">
        <v>77</v>
      </c>
      <c r="D107" s="10"/>
      <c r="E107" s="10"/>
      <c r="F107" s="11">
        <f t="shared" si="3"/>
        <v>0</v>
      </c>
      <c r="G107" s="10"/>
      <c r="H107" s="10"/>
      <c r="I107" s="10"/>
      <c r="J107" s="11">
        <f t="shared" si="5"/>
        <v>0</v>
      </c>
      <c r="K107" s="10"/>
      <c r="L107" s="10"/>
      <c r="M107" s="11">
        <f t="shared" si="4"/>
        <v>0</v>
      </c>
    </row>
    <row r="108" spans="1:13">
      <c r="A108" s="8">
        <v>105</v>
      </c>
      <c r="B108" s="9" t="s">
        <v>194</v>
      </c>
      <c r="C108" s="9" t="s">
        <v>176</v>
      </c>
      <c r="D108" s="10"/>
      <c r="E108" s="10"/>
      <c r="F108" s="11">
        <f t="shared" si="3"/>
        <v>0</v>
      </c>
      <c r="G108" s="108">
        <v>2412000</v>
      </c>
      <c r="H108" s="10"/>
      <c r="I108" s="10"/>
      <c r="J108" s="11">
        <f t="shared" si="5"/>
        <v>2412000</v>
      </c>
      <c r="K108" s="10"/>
      <c r="L108" s="10"/>
      <c r="M108" s="11">
        <f t="shared" si="4"/>
        <v>0</v>
      </c>
    </row>
    <row r="109" spans="1:13">
      <c r="A109" s="8">
        <v>106</v>
      </c>
      <c r="B109" s="45" t="s">
        <v>196</v>
      </c>
      <c r="C109" s="9" t="s">
        <v>195</v>
      </c>
      <c r="D109" s="16"/>
      <c r="E109" s="16"/>
      <c r="F109" s="11">
        <f t="shared" si="3"/>
        <v>0</v>
      </c>
      <c r="G109" s="16"/>
      <c r="H109" s="16"/>
      <c r="I109" s="16"/>
      <c r="J109" s="11">
        <f t="shared" si="5"/>
        <v>0</v>
      </c>
      <c r="K109" s="16"/>
      <c r="L109" s="16"/>
      <c r="M109" s="11">
        <f t="shared" si="4"/>
        <v>0</v>
      </c>
    </row>
    <row r="110" spans="1:13">
      <c r="A110" s="8">
        <v>107</v>
      </c>
      <c r="B110" s="9" t="s">
        <v>197</v>
      </c>
      <c r="C110" s="9" t="s">
        <v>156</v>
      </c>
      <c r="D110" s="10"/>
      <c r="E110" s="10"/>
      <c r="F110" s="11">
        <f t="shared" si="3"/>
        <v>0</v>
      </c>
      <c r="G110" s="108">
        <v>3351123</v>
      </c>
      <c r="H110" s="10"/>
      <c r="I110" s="10"/>
      <c r="J110" s="11">
        <f t="shared" si="5"/>
        <v>3351123</v>
      </c>
      <c r="K110" s="108">
        <v>196480</v>
      </c>
      <c r="L110" s="10"/>
      <c r="M110" s="11">
        <f t="shared" si="4"/>
        <v>196480</v>
      </c>
    </row>
    <row r="111" spans="1:13">
      <c r="A111" s="8">
        <v>108</v>
      </c>
      <c r="B111" s="9" t="s">
        <v>198</v>
      </c>
      <c r="C111" s="9" t="s">
        <v>127</v>
      </c>
      <c r="D111" s="10"/>
      <c r="E111" s="10"/>
      <c r="F111" s="11">
        <f t="shared" si="3"/>
        <v>0</v>
      </c>
      <c r="G111" s="10"/>
      <c r="H111" s="10"/>
      <c r="I111" s="10"/>
      <c r="J111" s="11">
        <f t="shared" si="5"/>
        <v>0</v>
      </c>
      <c r="K111" s="10"/>
      <c r="L111" s="10"/>
      <c r="M111" s="11">
        <f t="shared" si="4"/>
        <v>0</v>
      </c>
    </row>
    <row r="112" spans="1:13">
      <c r="A112" s="8">
        <v>109</v>
      </c>
      <c r="B112" s="9" t="s">
        <v>199</v>
      </c>
      <c r="C112" s="9" t="s">
        <v>123</v>
      </c>
      <c r="D112" s="10"/>
      <c r="E112" s="10"/>
      <c r="F112" s="11">
        <f t="shared" si="3"/>
        <v>0</v>
      </c>
      <c r="G112" s="108">
        <v>2243231</v>
      </c>
      <c r="H112" s="10"/>
      <c r="I112" s="10"/>
      <c r="J112" s="11">
        <f t="shared" si="5"/>
        <v>2243231</v>
      </c>
      <c r="K112" s="10"/>
      <c r="L112" s="10"/>
      <c r="M112" s="11">
        <f t="shared" si="4"/>
        <v>0</v>
      </c>
    </row>
    <row r="113" spans="1:14">
      <c r="A113" s="8">
        <v>110</v>
      </c>
      <c r="B113" s="9" t="s">
        <v>201</v>
      </c>
      <c r="C113" s="9" t="s">
        <v>200</v>
      </c>
      <c r="D113" s="10"/>
      <c r="E113" s="10"/>
      <c r="F113" s="11">
        <f t="shared" si="3"/>
        <v>0</v>
      </c>
      <c r="G113" s="108">
        <f>10868428</f>
        <v>10868428</v>
      </c>
      <c r="H113" s="10"/>
      <c r="I113" s="10"/>
      <c r="J113" s="11">
        <f t="shared" si="5"/>
        <v>10868428</v>
      </c>
      <c r="K113" s="108">
        <f>2135488</f>
        <v>2135488</v>
      </c>
      <c r="L113" s="10"/>
      <c r="M113" s="11">
        <f t="shared" si="4"/>
        <v>2135488</v>
      </c>
    </row>
    <row r="114" spans="1:14">
      <c r="A114" s="8">
        <v>111</v>
      </c>
      <c r="B114" s="9" t="s">
        <v>201</v>
      </c>
      <c r="C114" s="9" t="s">
        <v>127</v>
      </c>
      <c r="D114" s="10"/>
      <c r="E114" s="10"/>
      <c r="F114" s="11">
        <f t="shared" si="3"/>
        <v>0</v>
      </c>
      <c r="G114" s="10"/>
      <c r="H114" s="10"/>
      <c r="I114" s="10"/>
      <c r="J114" s="11">
        <f t="shared" si="5"/>
        <v>0</v>
      </c>
      <c r="K114" s="10"/>
      <c r="L114" s="10"/>
      <c r="M114" s="11">
        <f t="shared" si="4"/>
        <v>0</v>
      </c>
    </row>
    <row r="115" spans="1:14">
      <c r="A115" s="8">
        <v>112</v>
      </c>
      <c r="B115" s="9" t="s">
        <v>202</v>
      </c>
      <c r="C115" s="9" t="s">
        <v>124</v>
      </c>
      <c r="D115" s="10"/>
      <c r="E115" s="10"/>
      <c r="F115" s="11">
        <f t="shared" si="3"/>
        <v>0</v>
      </c>
      <c r="G115" s="10"/>
      <c r="H115" s="10"/>
      <c r="I115" s="10"/>
      <c r="J115" s="11">
        <f t="shared" si="5"/>
        <v>0</v>
      </c>
      <c r="K115" s="10"/>
      <c r="L115" s="10"/>
      <c r="M115" s="11">
        <f t="shared" si="4"/>
        <v>0</v>
      </c>
    </row>
    <row r="116" spans="1:14">
      <c r="A116" s="8">
        <v>113</v>
      </c>
      <c r="B116" s="9" t="s">
        <v>33</v>
      </c>
      <c r="C116" s="9" t="s">
        <v>32</v>
      </c>
      <c r="D116" s="10"/>
      <c r="E116" s="10"/>
      <c r="F116" s="11">
        <f t="shared" si="3"/>
        <v>0</v>
      </c>
      <c r="G116" s="108">
        <v>5143760</v>
      </c>
      <c r="H116" s="10"/>
      <c r="I116" s="10"/>
      <c r="J116" s="11">
        <f t="shared" si="5"/>
        <v>5143760</v>
      </c>
      <c r="K116" s="108">
        <v>239225</v>
      </c>
      <c r="L116" s="10"/>
      <c r="M116" s="11">
        <f t="shared" si="4"/>
        <v>239225</v>
      </c>
    </row>
    <row r="117" spans="1:14">
      <c r="A117" s="8">
        <v>114</v>
      </c>
      <c r="B117" s="9" t="s">
        <v>33</v>
      </c>
      <c r="C117" s="9" t="s">
        <v>125</v>
      </c>
      <c r="D117" s="10"/>
      <c r="E117" s="10"/>
      <c r="F117" s="11">
        <f t="shared" si="3"/>
        <v>0</v>
      </c>
      <c r="G117" s="10"/>
      <c r="H117" s="10"/>
      <c r="I117" s="10"/>
      <c r="J117" s="11">
        <f t="shared" si="5"/>
        <v>0</v>
      </c>
      <c r="K117" s="10"/>
      <c r="L117" s="10"/>
      <c r="M117" s="11">
        <f t="shared" si="4"/>
        <v>0</v>
      </c>
    </row>
    <row r="118" spans="1:14">
      <c r="A118" s="8">
        <v>115</v>
      </c>
      <c r="B118" s="9" t="s">
        <v>34</v>
      </c>
      <c r="C118" s="9" t="s">
        <v>176</v>
      </c>
      <c r="D118" s="10"/>
      <c r="E118" s="10"/>
      <c r="F118" s="11">
        <f t="shared" si="3"/>
        <v>0</v>
      </c>
      <c r="G118" s="10"/>
      <c r="H118" s="10"/>
      <c r="I118" s="10"/>
      <c r="J118" s="11">
        <f t="shared" si="5"/>
        <v>0</v>
      </c>
      <c r="K118" s="10"/>
      <c r="L118" s="10"/>
      <c r="M118" s="11">
        <f t="shared" si="4"/>
        <v>0</v>
      </c>
    </row>
    <row r="119" spans="1:14">
      <c r="A119" s="8">
        <v>116</v>
      </c>
      <c r="B119" s="9" t="s">
        <v>35</v>
      </c>
      <c r="C119" s="9" t="s">
        <v>618</v>
      </c>
      <c r="D119" s="10"/>
      <c r="E119" s="10"/>
      <c r="F119" s="11">
        <f t="shared" si="3"/>
        <v>0</v>
      </c>
      <c r="G119" s="10"/>
      <c r="H119" s="10"/>
      <c r="I119" s="10"/>
      <c r="J119" s="11">
        <f t="shared" si="5"/>
        <v>0</v>
      </c>
      <c r="K119" s="10"/>
      <c r="L119" s="10"/>
      <c r="M119" s="11">
        <f t="shared" si="4"/>
        <v>0</v>
      </c>
    </row>
    <row r="120" spans="1:14">
      <c r="A120" s="8">
        <v>117</v>
      </c>
      <c r="B120" s="9" t="s">
        <v>62</v>
      </c>
      <c r="C120" s="9" t="s">
        <v>142</v>
      </c>
      <c r="D120" s="10"/>
      <c r="E120" s="10"/>
      <c r="F120" s="11">
        <f t="shared" si="3"/>
        <v>0</v>
      </c>
      <c r="G120" s="108">
        <v>363020</v>
      </c>
      <c r="H120" s="10"/>
      <c r="I120" s="10"/>
      <c r="J120" s="11">
        <f t="shared" si="5"/>
        <v>363020</v>
      </c>
      <c r="K120" s="10"/>
      <c r="L120" s="10"/>
      <c r="M120" s="11">
        <f t="shared" si="4"/>
        <v>0</v>
      </c>
    </row>
    <row r="121" spans="1:14">
      <c r="A121" s="8">
        <v>118</v>
      </c>
      <c r="B121" s="45" t="s">
        <v>36</v>
      </c>
      <c r="C121" s="9" t="s">
        <v>195</v>
      </c>
      <c r="D121" s="16"/>
      <c r="E121" s="16"/>
      <c r="F121" s="11">
        <f t="shared" si="3"/>
        <v>0</v>
      </c>
      <c r="G121" s="16"/>
      <c r="H121" s="16"/>
      <c r="I121" s="16"/>
      <c r="J121" s="11">
        <f t="shared" si="5"/>
        <v>0</v>
      </c>
      <c r="K121" s="16"/>
      <c r="L121" s="16"/>
      <c r="M121" s="11">
        <f t="shared" si="4"/>
        <v>0</v>
      </c>
    </row>
    <row r="122" spans="1:14">
      <c r="A122" s="8">
        <v>119</v>
      </c>
      <c r="B122" s="9" t="s">
        <v>37</v>
      </c>
      <c r="C122" s="9" t="s">
        <v>147</v>
      </c>
      <c r="D122" s="10"/>
      <c r="E122" s="10"/>
      <c r="F122" s="11">
        <f t="shared" si="3"/>
        <v>0</v>
      </c>
      <c r="G122" s="10"/>
      <c r="H122" s="10"/>
      <c r="I122" s="10"/>
      <c r="J122" s="11">
        <f t="shared" si="5"/>
        <v>0</v>
      </c>
      <c r="K122" s="10"/>
      <c r="L122" s="10"/>
      <c r="M122" s="11">
        <f t="shared" si="4"/>
        <v>0</v>
      </c>
    </row>
    <row r="123" spans="1:14">
      <c r="A123" s="8">
        <v>120</v>
      </c>
      <c r="B123" s="9" t="s">
        <v>37</v>
      </c>
      <c r="C123" s="9" t="s">
        <v>123</v>
      </c>
      <c r="D123" s="10"/>
      <c r="E123" s="10"/>
      <c r="F123" s="11">
        <f t="shared" si="3"/>
        <v>0</v>
      </c>
      <c r="G123" s="10"/>
      <c r="H123" s="10"/>
      <c r="I123" s="10"/>
      <c r="J123" s="11">
        <f t="shared" si="5"/>
        <v>0</v>
      </c>
      <c r="K123" s="10"/>
      <c r="L123" s="10"/>
      <c r="M123" s="11">
        <f t="shared" si="4"/>
        <v>0</v>
      </c>
    </row>
    <row r="124" spans="1:14">
      <c r="A124" s="118">
        <v>121</v>
      </c>
      <c r="B124" s="119" t="s">
        <v>39</v>
      </c>
      <c r="C124" s="119" t="s">
        <v>38</v>
      </c>
      <c r="D124" s="116"/>
      <c r="E124" s="116"/>
      <c r="F124" s="120">
        <f t="shared" si="3"/>
        <v>0</v>
      </c>
      <c r="G124" s="135">
        <v>335439871</v>
      </c>
      <c r="H124" s="116"/>
      <c r="I124" s="116"/>
      <c r="J124" s="120">
        <f t="shared" si="5"/>
        <v>335439871</v>
      </c>
      <c r="K124" s="135">
        <v>193822818</v>
      </c>
      <c r="L124" s="116"/>
      <c r="M124" s="120">
        <f>SUM(K124:L124)</f>
        <v>193822818</v>
      </c>
      <c r="N124" t="s">
        <v>483</v>
      </c>
    </row>
    <row r="125" spans="1:14">
      <c r="A125" s="8">
        <v>122</v>
      </c>
      <c r="B125" s="9" t="s">
        <v>41</v>
      </c>
      <c r="C125" s="9" t="s">
        <v>40</v>
      </c>
      <c r="D125" s="10"/>
      <c r="E125" s="10"/>
      <c r="F125" s="11">
        <f t="shared" si="3"/>
        <v>0</v>
      </c>
      <c r="G125" s="108">
        <v>26793634</v>
      </c>
      <c r="H125" s="10"/>
      <c r="I125" s="10"/>
      <c r="J125" s="11">
        <f t="shared" si="5"/>
        <v>26793634</v>
      </c>
      <c r="K125" s="108">
        <v>4099590</v>
      </c>
      <c r="L125" s="10"/>
      <c r="M125" s="11">
        <f t="shared" si="4"/>
        <v>4099590</v>
      </c>
    </row>
    <row r="126" spans="1:14">
      <c r="A126" s="8">
        <v>123</v>
      </c>
      <c r="B126" s="9" t="s">
        <v>42</v>
      </c>
      <c r="C126" s="9" t="s">
        <v>127</v>
      </c>
      <c r="D126" s="10"/>
      <c r="E126" s="10"/>
      <c r="F126" s="11">
        <f t="shared" si="3"/>
        <v>0</v>
      </c>
      <c r="G126" s="108">
        <v>3600077</v>
      </c>
      <c r="H126" s="10"/>
      <c r="I126" s="10"/>
      <c r="J126" s="11">
        <f t="shared" si="5"/>
        <v>3600077</v>
      </c>
      <c r="K126" s="10"/>
      <c r="L126" s="10"/>
      <c r="M126" s="11">
        <f t="shared" si="4"/>
        <v>0</v>
      </c>
    </row>
    <row r="127" spans="1:14">
      <c r="A127" s="8">
        <v>124</v>
      </c>
      <c r="B127" s="9" t="s">
        <v>43</v>
      </c>
      <c r="C127" s="9" t="s">
        <v>123</v>
      </c>
      <c r="D127" s="10"/>
      <c r="E127" s="10"/>
      <c r="F127" s="11">
        <f t="shared" si="3"/>
        <v>0</v>
      </c>
      <c r="G127" s="10"/>
      <c r="H127" s="10"/>
      <c r="I127" s="10"/>
      <c r="J127" s="11">
        <f t="shared" si="5"/>
        <v>0</v>
      </c>
      <c r="K127" s="10"/>
      <c r="L127" s="10"/>
      <c r="M127" s="11">
        <f t="shared" si="4"/>
        <v>0</v>
      </c>
    </row>
    <row r="128" spans="1:14">
      <c r="A128" s="8">
        <v>125</v>
      </c>
      <c r="B128" s="9" t="s">
        <v>44</v>
      </c>
      <c r="C128" s="9" t="s">
        <v>176</v>
      </c>
      <c r="D128" s="10"/>
      <c r="E128" s="10"/>
      <c r="F128" s="11">
        <f t="shared" si="3"/>
        <v>0</v>
      </c>
      <c r="G128" s="108">
        <v>8330422</v>
      </c>
      <c r="H128" s="10"/>
      <c r="I128" s="10"/>
      <c r="J128" s="11">
        <f t="shared" si="5"/>
        <v>8330422</v>
      </c>
      <c r="K128" s="10"/>
      <c r="L128" s="10"/>
      <c r="M128" s="11">
        <f t="shared" si="4"/>
        <v>0</v>
      </c>
    </row>
    <row r="129" spans="1:13">
      <c r="A129" s="8">
        <v>126</v>
      </c>
      <c r="B129" s="9" t="s">
        <v>45</v>
      </c>
      <c r="C129" s="9" t="s">
        <v>148</v>
      </c>
      <c r="D129" s="10"/>
      <c r="E129" s="10"/>
      <c r="F129" s="11">
        <f t="shared" si="3"/>
        <v>0</v>
      </c>
      <c r="G129" s="10"/>
      <c r="H129" s="10"/>
      <c r="I129" s="10"/>
      <c r="J129" s="11">
        <f t="shared" si="5"/>
        <v>0</v>
      </c>
      <c r="K129" s="10"/>
      <c r="L129" s="10"/>
      <c r="M129" s="11">
        <f t="shared" si="4"/>
        <v>0</v>
      </c>
    </row>
    <row r="130" spans="1:13">
      <c r="A130" s="8">
        <v>127</v>
      </c>
      <c r="B130" s="9" t="s">
        <v>46</v>
      </c>
      <c r="C130" s="9" t="s">
        <v>122</v>
      </c>
      <c r="D130" s="10"/>
      <c r="E130" s="10"/>
      <c r="F130" s="11">
        <f t="shared" si="3"/>
        <v>0</v>
      </c>
      <c r="G130" s="108">
        <v>64000</v>
      </c>
      <c r="H130" s="10"/>
      <c r="I130" s="10"/>
      <c r="J130" s="11">
        <f t="shared" si="5"/>
        <v>64000</v>
      </c>
      <c r="K130" s="10"/>
      <c r="L130" s="10"/>
      <c r="M130" s="11">
        <f t="shared" si="4"/>
        <v>0</v>
      </c>
    </row>
    <row r="131" spans="1:13">
      <c r="A131" s="8">
        <v>128</v>
      </c>
      <c r="B131" s="9" t="s">
        <v>47</v>
      </c>
      <c r="C131" s="9" t="s">
        <v>147</v>
      </c>
      <c r="D131" s="10"/>
      <c r="E131" s="10"/>
      <c r="F131" s="11">
        <f t="shared" si="3"/>
        <v>0</v>
      </c>
      <c r="G131" s="108">
        <f>18127547+603320</f>
        <v>18730867</v>
      </c>
      <c r="H131" s="10"/>
      <c r="I131" s="10"/>
      <c r="J131" s="11">
        <f t="shared" si="5"/>
        <v>18730867</v>
      </c>
      <c r="K131" s="108">
        <v>654546</v>
      </c>
      <c r="L131" s="10"/>
      <c r="M131" s="11">
        <f t="shared" si="4"/>
        <v>654546</v>
      </c>
    </row>
    <row r="132" spans="1:13">
      <c r="A132" s="8">
        <v>129</v>
      </c>
      <c r="B132" s="9" t="s">
        <v>47</v>
      </c>
      <c r="C132" s="9" t="s">
        <v>125</v>
      </c>
      <c r="D132" s="10"/>
      <c r="E132" s="10"/>
      <c r="F132" s="11">
        <f t="shared" si="3"/>
        <v>0</v>
      </c>
      <c r="G132" s="108">
        <f>12858645+228000+228000+747400</f>
        <v>14062045</v>
      </c>
      <c r="H132" s="10"/>
      <c r="I132" s="10"/>
      <c r="J132" s="11">
        <f t="shared" si="5"/>
        <v>14062045</v>
      </c>
      <c r="K132" s="108">
        <v>302500</v>
      </c>
      <c r="L132" s="10"/>
      <c r="M132" s="11">
        <f t="shared" si="4"/>
        <v>302500</v>
      </c>
    </row>
    <row r="133" spans="1:13">
      <c r="A133" s="8">
        <v>130</v>
      </c>
      <c r="B133" s="9" t="s">
        <v>48</v>
      </c>
      <c r="C133" s="9" t="s">
        <v>125</v>
      </c>
      <c r="D133" s="10"/>
      <c r="E133" s="10"/>
      <c r="F133" s="11">
        <f t="shared" ref="F133:F197" si="6">SUM(D133:E133)</f>
        <v>0</v>
      </c>
      <c r="G133" s="108">
        <f>40087877+682320</f>
        <v>40770197</v>
      </c>
      <c r="H133" s="10"/>
      <c r="I133" s="10"/>
      <c r="J133" s="11">
        <f t="shared" ref="J133:J197" si="7">G133+H133</f>
        <v>40770197</v>
      </c>
      <c r="K133" s="108">
        <v>724475</v>
      </c>
      <c r="L133" s="10"/>
      <c r="M133" s="11">
        <f t="shared" ref="M133:M197" si="8">SUM(K133:L133)</f>
        <v>724475</v>
      </c>
    </row>
    <row r="134" spans="1:13">
      <c r="A134" s="8">
        <v>131</v>
      </c>
      <c r="B134" s="9" t="s">
        <v>48</v>
      </c>
      <c r="C134" s="9" t="s">
        <v>147</v>
      </c>
      <c r="D134" s="10"/>
      <c r="E134" s="10"/>
      <c r="F134" s="11">
        <f t="shared" si="6"/>
        <v>0</v>
      </c>
      <c r="G134" s="108">
        <f>22488555+179070+184900+713105+377450</f>
        <v>23943080</v>
      </c>
      <c r="H134" s="10"/>
      <c r="I134" s="10"/>
      <c r="J134" s="11">
        <f t="shared" si="7"/>
        <v>23943080</v>
      </c>
      <c r="K134" s="108">
        <f>353505+109093</f>
        <v>462598</v>
      </c>
      <c r="L134" s="10"/>
      <c r="M134" s="11">
        <f t="shared" si="8"/>
        <v>462598</v>
      </c>
    </row>
    <row r="135" spans="1:13">
      <c r="A135" s="8">
        <v>132</v>
      </c>
      <c r="B135" s="9" t="s">
        <v>49</v>
      </c>
      <c r="C135" s="9" t="s">
        <v>619</v>
      </c>
      <c r="D135" s="10"/>
      <c r="E135" s="10"/>
      <c r="F135" s="11">
        <f t="shared" si="6"/>
        <v>0</v>
      </c>
      <c r="G135" s="108">
        <v>2217779</v>
      </c>
      <c r="H135" s="10"/>
      <c r="I135" s="10"/>
      <c r="J135" s="11">
        <f t="shared" si="7"/>
        <v>2217779</v>
      </c>
      <c r="K135" s="10"/>
      <c r="L135" s="10"/>
      <c r="M135" s="11">
        <f t="shared" si="8"/>
        <v>0</v>
      </c>
    </row>
    <row r="136" spans="1:13">
      <c r="A136" s="8">
        <v>133</v>
      </c>
      <c r="B136" s="9" t="s">
        <v>51</v>
      </c>
      <c r="C136" s="9" t="s">
        <v>50</v>
      </c>
      <c r="D136" s="10"/>
      <c r="E136" s="10"/>
      <c r="F136" s="11">
        <f t="shared" si="6"/>
        <v>0</v>
      </c>
      <c r="G136" s="108">
        <v>31810390</v>
      </c>
      <c r="H136" s="10"/>
      <c r="I136" s="10"/>
      <c r="J136" s="11">
        <f t="shared" si="7"/>
        <v>31810390</v>
      </c>
      <c r="K136" s="108">
        <v>700450</v>
      </c>
      <c r="L136" s="10"/>
      <c r="M136" s="11">
        <f t="shared" si="8"/>
        <v>700450</v>
      </c>
    </row>
    <row r="137" spans="1:13">
      <c r="A137" s="8">
        <v>134</v>
      </c>
      <c r="B137" s="9" t="s">
        <v>98</v>
      </c>
      <c r="C137" s="9" t="s">
        <v>65</v>
      </c>
      <c r="D137" s="10"/>
      <c r="E137" s="10"/>
      <c r="F137" s="11">
        <f t="shared" si="6"/>
        <v>0</v>
      </c>
      <c r="G137" s="10"/>
      <c r="H137" s="10"/>
      <c r="I137" s="10"/>
      <c r="J137" s="11">
        <f t="shared" si="7"/>
        <v>0</v>
      </c>
      <c r="K137" s="10"/>
      <c r="L137" s="10"/>
      <c r="M137" s="11">
        <f t="shared" si="8"/>
        <v>0</v>
      </c>
    </row>
    <row r="138" spans="1:13">
      <c r="A138" s="8">
        <v>135</v>
      </c>
      <c r="B138" s="9" t="s">
        <v>98</v>
      </c>
      <c r="C138" s="9" t="s">
        <v>66</v>
      </c>
      <c r="D138" s="10"/>
      <c r="E138" s="10"/>
      <c r="F138" s="11">
        <f t="shared" si="6"/>
        <v>0</v>
      </c>
      <c r="G138" s="10"/>
      <c r="H138" s="10"/>
      <c r="I138" s="10"/>
      <c r="J138" s="11">
        <f t="shared" si="7"/>
        <v>0</v>
      </c>
      <c r="K138" s="10"/>
      <c r="L138" s="10"/>
      <c r="M138" s="11">
        <f t="shared" si="8"/>
        <v>0</v>
      </c>
    </row>
    <row r="139" spans="1:13">
      <c r="A139" s="8">
        <v>136</v>
      </c>
      <c r="B139" s="9" t="s">
        <v>98</v>
      </c>
      <c r="C139" s="9" t="s">
        <v>63</v>
      </c>
      <c r="D139" s="10"/>
      <c r="E139" s="10"/>
      <c r="F139" s="11">
        <f t="shared" si="6"/>
        <v>0</v>
      </c>
      <c r="G139" s="10"/>
      <c r="H139" s="10"/>
      <c r="I139" s="10"/>
      <c r="J139" s="11">
        <f t="shared" si="7"/>
        <v>0</v>
      </c>
      <c r="K139" s="10"/>
      <c r="L139" s="10"/>
      <c r="M139" s="11">
        <f t="shared" si="8"/>
        <v>0</v>
      </c>
    </row>
    <row r="140" spans="1:13">
      <c r="A140" s="8">
        <v>137</v>
      </c>
      <c r="B140" s="9" t="s">
        <v>98</v>
      </c>
      <c r="C140" s="9" t="s">
        <v>52</v>
      </c>
      <c r="D140" s="10"/>
      <c r="E140" s="10"/>
      <c r="F140" s="11">
        <f t="shared" si="6"/>
        <v>0</v>
      </c>
      <c r="G140" s="108">
        <v>2295003</v>
      </c>
      <c r="H140" s="10"/>
      <c r="I140" s="10"/>
      <c r="J140" s="11">
        <f t="shared" si="7"/>
        <v>2295003</v>
      </c>
      <c r="K140" s="10"/>
      <c r="L140" s="10"/>
      <c r="M140" s="11">
        <f t="shared" si="8"/>
        <v>0</v>
      </c>
    </row>
    <row r="141" spans="1:13">
      <c r="A141" s="8">
        <v>138</v>
      </c>
      <c r="B141" s="9" t="s">
        <v>98</v>
      </c>
      <c r="C141" s="9" t="s">
        <v>64</v>
      </c>
      <c r="D141" s="10"/>
      <c r="E141" s="10"/>
      <c r="F141" s="11">
        <f t="shared" si="6"/>
        <v>0</v>
      </c>
      <c r="G141" s="10"/>
      <c r="H141" s="10"/>
      <c r="I141" s="10"/>
      <c r="J141" s="11">
        <f t="shared" si="7"/>
        <v>0</v>
      </c>
      <c r="K141" s="10"/>
      <c r="L141" s="10"/>
      <c r="M141" s="11">
        <f t="shared" si="8"/>
        <v>0</v>
      </c>
    </row>
    <row r="142" spans="1:13">
      <c r="A142" s="8">
        <v>139</v>
      </c>
      <c r="B142" s="9" t="s">
        <v>98</v>
      </c>
      <c r="C142" s="9" t="s">
        <v>186</v>
      </c>
      <c r="D142" s="10"/>
      <c r="E142" s="10"/>
      <c r="F142" s="11">
        <f t="shared" si="6"/>
        <v>0</v>
      </c>
      <c r="G142" s="10"/>
      <c r="H142" s="10"/>
      <c r="I142" s="10"/>
      <c r="J142" s="11">
        <f t="shared" si="7"/>
        <v>0</v>
      </c>
      <c r="K142" s="10"/>
      <c r="L142" s="10"/>
      <c r="M142" s="11">
        <f t="shared" si="8"/>
        <v>0</v>
      </c>
    </row>
    <row r="143" spans="1:13">
      <c r="A143" s="8">
        <v>140</v>
      </c>
      <c r="B143" s="9" t="s">
        <v>98</v>
      </c>
      <c r="C143" s="9" t="s">
        <v>130</v>
      </c>
      <c r="D143" s="10"/>
      <c r="E143" s="10"/>
      <c r="F143" s="11">
        <f t="shared" si="6"/>
        <v>0</v>
      </c>
      <c r="G143" s="10"/>
      <c r="H143" s="10"/>
      <c r="I143" s="10"/>
      <c r="J143" s="11">
        <f t="shared" si="7"/>
        <v>0</v>
      </c>
      <c r="K143" s="10"/>
      <c r="L143" s="10"/>
      <c r="M143" s="11">
        <f t="shared" si="8"/>
        <v>0</v>
      </c>
    </row>
    <row r="144" spans="1:13">
      <c r="A144" s="8">
        <v>141</v>
      </c>
      <c r="B144" s="9" t="s">
        <v>98</v>
      </c>
      <c r="C144" s="9" t="s">
        <v>53</v>
      </c>
      <c r="D144" s="10"/>
      <c r="E144" s="10"/>
      <c r="F144" s="11">
        <f t="shared" si="6"/>
        <v>0</v>
      </c>
      <c r="G144" s="10"/>
      <c r="H144" s="10"/>
      <c r="I144" s="10"/>
      <c r="J144" s="11">
        <f t="shared" si="7"/>
        <v>0</v>
      </c>
      <c r="K144" s="10"/>
      <c r="L144" s="10"/>
      <c r="M144" s="11">
        <f t="shared" si="8"/>
        <v>0</v>
      </c>
    </row>
    <row r="145" spans="1:13">
      <c r="A145" s="8">
        <v>142</v>
      </c>
      <c r="B145" s="9" t="s">
        <v>54</v>
      </c>
      <c r="C145" s="9" t="s">
        <v>127</v>
      </c>
      <c r="D145" s="10"/>
      <c r="E145" s="10"/>
      <c r="F145" s="11">
        <f t="shared" si="6"/>
        <v>0</v>
      </c>
      <c r="G145" s="108">
        <v>2067568</v>
      </c>
      <c r="H145" s="10"/>
      <c r="I145" s="10"/>
      <c r="J145" s="11">
        <f t="shared" si="7"/>
        <v>2067568</v>
      </c>
      <c r="K145" s="10"/>
      <c r="L145" s="10"/>
      <c r="M145" s="11">
        <f t="shared" si="8"/>
        <v>0</v>
      </c>
    </row>
    <row r="146" spans="1:13">
      <c r="A146" s="8">
        <v>143</v>
      </c>
      <c r="B146" s="9" t="s">
        <v>55</v>
      </c>
      <c r="C146" s="9" t="s">
        <v>176</v>
      </c>
      <c r="D146" s="10"/>
      <c r="E146" s="10"/>
      <c r="F146" s="11">
        <f t="shared" si="6"/>
        <v>0</v>
      </c>
      <c r="G146" s="108">
        <v>673795</v>
      </c>
      <c r="H146" s="10"/>
      <c r="I146" s="10"/>
      <c r="J146" s="11">
        <f t="shared" si="7"/>
        <v>673795</v>
      </c>
      <c r="K146" s="108">
        <v>217090</v>
      </c>
      <c r="L146" s="10"/>
      <c r="M146" s="11">
        <f t="shared" si="8"/>
        <v>217090</v>
      </c>
    </row>
    <row r="147" spans="1:13">
      <c r="A147" s="8">
        <v>144</v>
      </c>
      <c r="B147" s="9" t="s">
        <v>55</v>
      </c>
      <c r="C147" s="9" t="s">
        <v>150</v>
      </c>
      <c r="D147" s="10"/>
      <c r="E147" s="10"/>
      <c r="F147" s="11">
        <f t="shared" si="6"/>
        <v>0</v>
      </c>
      <c r="G147" s="10"/>
      <c r="H147" s="10"/>
      <c r="I147" s="10"/>
      <c r="J147" s="11">
        <f t="shared" si="7"/>
        <v>0</v>
      </c>
      <c r="K147" s="10"/>
      <c r="L147" s="10"/>
      <c r="M147" s="11">
        <f t="shared" si="8"/>
        <v>0</v>
      </c>
    </row>
    <row r="148" spans="1:13">
      <c r="A148" s="8">
        <v>145</v>
      </c>
      <c r="B148" s="9" t="s">
        <v>56</v>
      </c>
      <c r="C148" s="9" t="s">
        <v>122</v>
      </c>
      <c r="D148" s="10"/>
      <c r="E148" s="10"/>
      <c r="F148" s="11">
        <f t="shared" si="6"/>
        <v>0</v>
      </c>
      <c r="G148" s="108">
        <v>751000</v>
      </c>
      <c r="H148" s="10"/>
      <c r="I148" s="10"/>
      <c r="J148" s="11">
        <f t="shared" si="7"/>
        <v>751000</v>
      </c>
      <c r="K148" s="10"/>
      <c r="L148" s="10"/>
      <c r="M148" s="11">
        <f t="shared" si="8"/>
        <v>0</v>
      </c>
    </row>
    <row r="149" spans="1:13">
      <c r="A149" s="8">
        <v>146</v>
      </c>
      <c r="B149" s="9" t="s">
        <v>57</v>
      </c>
      <c r="C149" s="9" t="s">
        <v>147</v>
      </c>
      <c r="D149" s="10"/>
      <c r="E149" s="10"/>
      <c r="F149" s="11">
        <f t="shared" si="6"/>
        <v>0</v>
      </c>
      <c r="G149" s="108">
        <f>5280909+6660500+4939308</f>
        <v>16880717</v>
      </c>
      <c r="H149" s="10"/>
      <c r="I149" s="10"/>
      <c r="J149" s="11">
        <f t="shared" si="7"/>
        <v>16880717</v>
      </c>
      <c r="K149" s="108">
        <v>631214</v>
      </c>
      <c r="L149" s="10"/>
      <c r="M149" s="11">
        <f t="shared" si="8"/>
        <v>631214</v>
      </c>
    </row>
    <row r="150" spans="1:13">
      <c r="A150" s="8">
        <v>147</v>
      </c>
      <c r="B150" s="9" t="s">
        <v>57</v>
      </c>
      <c r="C150" s="9" t="s">
        <v>125</v>
      </c>
      <c r="D150" s="10"/>
      <c r="E150" s="10"/>
      <c r="F150" s="11">
        <f t="shared" si="6"/>
        <v>0</v>
      </c>
      <c r="G150" s="108">
        <f>10427453+244000+1491000+2138342</f>
        <v>14300795</v>
      </c>
      <c r="H150" s="10"/>
      <c r="I150" s="10"/>
      <c r="J150" s="11">
        <f t="shared" si="7"/>
        <v>14300795</v>
      </c>
      <c r="K150" s="108">
        <v>441138</v>
      </c>
      <c r="L150" s="10"/>
      <c r="M150" s="11">
        <f t="shared" si="8"/>
        <v>441138</v>
      </c>
    </row>
    <row r="151" spans="1:13">
      <c r="A151" s="8">
        <v>148</v>
      </c>
      <c r="B151" s="9" t="s">
        <v>59</v>
      </c>
      <c r="C151" s="9" t="s">
        <v>125</v>
      </c>
      <c r="D151" s="10"/>
      <c r="E151" s="10"/>
      <c r="F151" s="11">
        <f t="shared" si="6"/>
        <v>0</v>
      </c>
      <c r="G151" s="108">
        <f>5561494+578000+215170</f>
        <v>6354664</v>
      </c>
      <c r="H151" s="10"/>
      <c r="I151" s="10"/>
      <c r="J151" s="11">
        <f t="shared" si="7"/>
        <v>6354664</v>
      </c>
      <c r="K151" s="108">
        <v>109988</v>
      </c>
      <c r="L151" s="10"/>
      <c r="M151" s="11">
        <f t="shared" si="8"/>
        <v>109988</v>
      </c>
    </row>
    <row r="152" spans="1:13">
      <c r="A152" s="8">
        <v>149</v>
      </c>
      <c r="B152" s="9" t="s">
        <v>59</v>
      </c>
      <c r="C152" s="9" t="s">
        <v>58</v>
      </c>
      <c r="D152" s="10"/>
      <c r="E152" s="10"/>
      <c r="F152" s="11">
        <f t="shared" si="6"/>
        <v>0</v>
      </c>
      <c r="G152" s="10"/>
      <c r="H152" s="10"/>
      <c r="I152" s="10"/>
      <c r="J152" s="11">
        <f t="shared" si="7"/>
        <v>0</v>
      </c>
      <c r="K152" s="10"/>
      <c r="L152" s="10"/>
      <c r="M152" s="11">
        <f t="shared" si="8"/>
        <v>0</v>
      </c>
    </row>
    <row r="153" spans="1:13">
      <c r="A153" s="8">
        <v>150</v>
      </c>
      <c r="B153" s="9" t="s">
        <v>105</v>
      </c>
      <c r="C153" s="9" t="s">
        <v>125</v>
      </c>
      <c r="D153" s="10"/>
      <c r="E153" s="10"/>
      <c r="F153" s="11">
        <f t="shared" si="6"/>
        <v>0</v>
      </c>
      <c r="G153" s="108">
        <f>7335104+578000+211870</f>
        <v>8124974</v>
      </c>
      <c r="H153" s="10"/>
      <c r="I153" s="10"/>
      <c r="J153" s="11">
        <f t="shared" si="7"/>
        <v>8124974</v>
      </c>
      <c r="K153" s="108">
        <v>137885</v>
      </c>
      <c r="L153" s="10"/>
      <c r="M153" s="11">
        <f t="shared" si="8"/>
        <v>137885</v>
      </c>
    </row>
    <row r="154" spans="1:13">
      <c r="A154" s="8">
        <v>151</v>
      </c>
      <c r="B154" s="9" t="s">
        <v>105</v>
      </c>
      <c r="C154" s="9" t="s">
        <v>147</v>
      </c>
      <c r="D154" s="10"/>
      <c r="E154" s="10"/>
      <c r="F154" s="11">
        <f t="shared" si="6"/>
        <v>0</v>
      </c>
      <c r="G154" s="108">
        <f>13896097+179070+184900+713105+316690</f>
        <v>15289862</v>
      </c>
      <c r="H154" s="10"/>
      <c r="I154" s="10"/>
      <c r="J154" s="11">
        <f t="shared" si="7"/>
        <v>15289862</v>
      </c>
      <c r="K154" s="108">
        <f>424815+115443</f>
        <v>540258</v>
      </c>
      <c r="L154" s="10"/>
      <c r="M154" s="11">
        <f t="shared" si="8"/>
        <v>540258</v>
      </c>
    </row>
    <row r="155" spans="1:13">
      <c r="A155" s="8">
        <v>152</v>
      </c>
      <c r="B155" s="9" t="s">
        <v>60</v>
      </c>
      <c r="C155" s="9" t="s">
        <v>176</v>
      </c>
      <c r="D155" s="10"/>
      <c r="E155" s="10"/>
      <c r="F155" s="11">
        <f t="shared" si="6"/>
        <v>0</v>
      </c>
      <c r="G155" s="108">
        <v>3013480</v>
      </c>
      <c r="H155" s="10"/>
      <c r="I155" s="10"/>
      <c r="J155" s="11">
        <f t="shared" si="7"/>
        <v>3013480</v>
      </c>
      <c r="K155" s="108">
        <v>932000</v>
      </c>
      <c r="L155" s="10"/>
      <c r="M155" s="11">
        <f t="shared" si="8"/>
        <v>932000</v>
      </c>
    </row>
    <row r="156" spans="1:13" ht="15.75">
      <c r="A156" s="8"/>
      <c r="B156" s="17" t="s">
        <v>74</v>
      </c>
      <c r="C156" s="17"/>
      <c r="D156" s="18"/>
      <c r="E156" s="18"/>
      <c r="F156" s="11">
        <f t="shared" si="6"/>
        <v>0</v>
      </c>
      <c r="G156" s="18"/>
      <c r="H156" s="18"/>
      <c r="I156" s="18"/>
      <c r="J156" s="11">
        <f t="shared" si="7"/>
        <v>0</v>
      </c>
      <c r="K156" s="18"/>
      <c r="L156" s="18"/>
      <c r="M156" s="11">
        <f t="shared" si="8"/>
        <v>0</v>
      </c>
    </row>
    <row r="157" spans="1:13">
      <c r="A157" s="8"/>
      <c r="B157" s="4" t="s">
        <v>86</v>
      </c>
      <c r="C157" s="4"/>
      <c r="D157" s="19"/>
      <c r="E157" s="19"/>
      <c r="F157" s="11">
        <f t="shared" si="6"/>
        <v>0</v>
      </c>
      <c r="G157" s="19"/>
      <c r="H157" s="19"/>
      <c r="I157" s="19"/>
      <c r="J157" s="11">
        <f t="shared" si="7"/>
        <v>0</v>
      </c>
      <c r="K157" s="19"/>
      <c r="L157" s="19"/>
      <c r="M157" s="11">
        <f t="shared" si="8"/>
        <v>0</v>
      </c>
    </row>
    <row r="158" spans="1:13">
      <c r="A158" s="8">
        <v>153</v>
      </c>
      <c r="B158" s="9" t="s">
        <v>75</v>
      </c>
      <c r="C158" s="9"/>
      <c r="D158" s="10"/>
      <c r="E158" s="10"/>
      <c r="F158" s="11">
        <f t="shared" si="6"/>
        <v>0</v>
      </c>
      <c r="G158" s="10"/>
      <c r="H158" s="10"/>
      <c r="I158" s="10"/>
      <c r="J158" s="11">
        <f t="shared" si="7"/>
        <v>0</v>
      </c>
      <c r="K158" s="10"/>
      <c r="L158" s="10"/>
      <c r="M158" s="11">
        <f t="shared" si="8"/>
        <v>0</v>
      </c>
    </row>
    <row r="159" spans="1:13">
      <c r="A159" s="8">
        <v>154</v>
      </c>
      <c r="B159" s="9" t="s">
        <v>78</v>
      </c>
      <c r="C159" s="9"/>
      <c r="D159" s="10"/>
      <c r="E159" s="10"/>
      <c r="F159" s="11">
        <f t="shared" si="6"/>
        <v>0</v>
      </c>
      <c r="G159" s="10"/>
      <c r="H159" s="10"/>
      <c r="I159" s="10"/>
      <c r="J159" s="11">
        <f t="shared" si="7"/>
        <v>0</v>
      </c>
      <c r="K159" s="10"/>
      <c r="L159" s="10"/>
      <c r="M159" s="11">
        <f t="shared" si="8"/>
        <v>0</v>
      </c>
    </row>
    <row r="160" spans="1:13">
      <c r="A160" s="8">
        <v>155</v>
      </c>
      <c r="B160" s="9" t="s">
        <v>78</v>
      </c>
      <c r="C160" s="9"/>
      <c r="D160" s="10"/>
      <c r="E160" s="10"/>
      <c r="F160" s="11">
        <f t="shared" si="6"/>
        <v>0</v>
      </c>
      <c r="G160" s="10"/>
      <c r="H160" s="10"/>
      <c r="I160" s="10"/>
      <c r="J160" s="11">
        <f t="shared" si="7"/>
        <v>0</v>
      </c>
      <c r="K160" s="10"/>
      <c r="L160" s="10"/>
      <c r="M160" s="11">
        <f t="shared" si="8"/>
        <v>0</v>
      </c>
    </row>
    <row r="161" spans="1:13">
      <c r="A161" s="8">
        <v>156</v>
      </c>
      <c r="B161" s="9" t="s">
        <v>78</v>
      </c>
      <c r="C161" s="9"/>
      <c r="D161" s="10"/>
      <c r="E161" s="10"/>
      <c r="F161" s="11">
        <f t="shared" si="6"/>
        <v>0</v>
      </c>
      <c r="G161" s="10"/>
      <c r="H161" s="10"/>
      <c r="I161" s="10"/>
      <c r="J161" s="11">
        <f t="shared" si="7"/>
        <v>0</v>
      </c>
      <c r="K161" s="10"/>
      <c r="L161" s="10"/>
      <c r="M161" s="11">
        <f t="shared" si="8"/>
        <v>0</v>
      </c>
    </row>
    <row r="162" spans="1:13">
      <c r="A162" s="8">
        <v>157</v>
      </c>
      <c r="B162" s="9" t="s">
        <v>78</v>
      </c>
      <c r="C162" s="9"/>
      <c r="D162" s="10"/>
      <c r="E162" s="10"/>
      <c r="F162" s="11">
        <f t="shared" si="6"/>
        <v>0</v>
      </c>
      <c r="G162" s="10"/>
      <c r="H162" s="10"/>
      <c r="I162" s="10"/>
      <c r="J162" s="11">
        <f t="shared" si="7"/>
        <v>0</v>
      </c>
      <c r="K162" s="10"/>
      <c r="L162" s="10"/>
      <c r="M162" s="11">
        <f t="shared" si="8"/>
        <v>0</v>
      </c>
    </row>
    <row r="163" spans="1:13">
      <c r="A163" s="8">
        <v>158</v>
      </c>
      <c r="B163" s="9" t="s">
        <v>78</v>
      </c>
      <c r="C163" s="9"/>
      <c r="D163" s="10"/>
      <c r="E163" s="10"/>
      <c r="F163" s="11">
        <f t="shared" si="6"/>
        <v>0</v>
      </c>
      <c r="G163" s="10"/>
      <c r="H163" s="10"/>
      <c r="I163" s="10"/>
      <c r="J163" s="11">
        <f t="shared" si="7"/>
        <v>0</v>
      </c>
      <c r="K163" s="10"/>
      <c r="L163" s="10"/>
      <c r="M163" s="11">
        <f t="shared" si="8"/>
        <v>0</v>
      </c>
    </row>
    <row r="164" spans="1:13">
      <c r="A164" s="8">
        <v>159</v>
      </c>
      <c r="B164" s="9" t="s">
        <v>78</v>
      </c>
      <c r="C164" s="9"/>
      <c r="D164" s="10"/>
      <c r="E164" s="10"/>
      <c r="F164" s="11">
        <f t="shared" si="6"/>
        <v>0</v>
      </c>
      <c r="G164" s="10"/>
      <c r="H164" s="10"/>
      <c r="I164" s="10"/>
      <c r="J164" s="11">
        <f t="shared" si="7"/>
        <v>0</v>
      </c>
      <c r="K164" s="10"/>
      <c r="L164" s="10"/>
      <c r="M164" s="11">
        <f t="shared" si="8"/>
        <v>0</v>
      </c>
    </row>
    <row r="165" spans="1:13">
      <c r="A165" s="8">
        <v>160</v>
      </c>
      <c r="B165" s="9" t="s">
        <v>78</v>
      </c>
      <c r="C165" s="9"/>
      <c r="D165" s="10"/>
      <c r="E165" s="10"/>
      <c r="F165" s="11">
        <f t="shared" si="6"/>
        <v>0</v>
      </c>
      <c r="G165" s="10"/>
      <c r="H165" s="10"/>
      <c r="I165" s="10"/>
      <c r="J165" s="11">
        <f t="shared" si="7"/>
        <v>0</v>
      </c>
      <c r="K165" s="10"/>
      <c r="L165" s="10"/>
      <c r="M165" s="11">
        <f t="shared" si="8"/>
        <v>0</v>
      </c>
    </row>
    <row r="166" spans="1:13">
      <c r="A166" s="8">
        <v>161</v>
      </c>
      <c r="B166" s="9" t="s">
        <v>78</v>
      </c>
      <c r="C166" s="9"/>
      <c r="D166" s="10"/>
      <c r="E166" s="10"/>
      <c r="F166" s="11">
        <f t="shared" si="6"/>
        <v>0</v>
      </c>
      <c r="G166" s="10"/>
      <c r="H166" s="10"/>
      <c r="I166" s="10"/>
      <c r="J166" s="11">
        <f t="shared" si="7"/>
        <v>0</v>
      </c>
      <c r="K166" s="10"/>
      <c r="L166" s="10"/>
      <c r="M166" s="11">
        <f t="shared" si="8"/>
        <v>0</v>
      </c>
    </row>
    <row r="167" spans="1:13">
      <c r="A167" s="8">
        <v>162</v>
      </c>
      <c r="B167" s="9" t="s">
        <v>78</v>
      </c>
      <c r="C167" s="9"/>
      <c r="D167" s="10"/>
      <c r="E167" s="10"/>
      <c r="F167" s="11">
        <f t="shared" si="6"/>
        <v>0</v>
      </c>
      <c r="G167" s="10"/>
      <c r="H167" s="10"/>
      <c r="I167" s="10"/>
      <c r="J167" s="11">
        <f t="shared" si="7"/>
        <v>0</v>
      </c>
      <c r="K167" s="10"/>
      <c r="L167" s="10"/>
      <c r="M167" s="11">
        <f t="shared" si="8"/>
        <v>0</v>
      </c>
    </row>
    <row r="168" spans="1:13">
      <c r="A168" s="8">
        <v>163</v>
      </c>
      <c r="B168" s="9" t="s">
        <v>78</v>
      </c>
      <c r="C168" s="9"/>
      <c r="D168" s="10"/>
      <c r="E168" s="10"/>
      <c r="F168" s="11">
        <f t="shared" si="6"/>
        <v>0</v>
      </c>
      <c r="G168" s="10"/>
      <c r="H168" s="10"/>
      <c r="I168" s="10"/>
      <c r="J168" s="11">
        <f t="shared" si="7"/>
        <v>0</v>
      </c>
      <c r="K168" s="10"/>
      <c r="L168" s="10"/>
      <c r="M168" s="11">
        <f t="shared" si="8"/>
        <v>0</v>
      </c>
    </row>
    <row r="169" spans="1:13">
      <c r="A169" s="8">
        <v>164</v>
      </c>
      <c r="B169" s="9" t="s">
        <v>78</v>
      </c>
      <c r="C169" s="9"/>
      <c r="D169" s="10"/>
      <c r="E169" s="10"/>
      <c r="F169" s="11">
        <f t="shared" si="6"/>
        <v>0</v>
      </c>
      <c r="G169" s="10"/>
      <c r="H169" s="10"/>
      <c r="I169" s="10"/>
      <c r="J169" s="11">
        <f t="shared" si="7"/>
        <v>0</v>
      </c>
      <c r="K169" s="10"/>
      <c r="L169" s="10"/>
      <c r="M169" s="11">
        <f t="shared" si="8"/>
        <v>0</v>
      </c>
    </row>
    <row r="170" spans="1:13">
      <c r="A170" s="8">
        <v>165</v>
      </c>
      <c r="B170" s="9" t="s">
        <v>78</v>
      </c>
      <c r="C170" s="9"/>
      <c r="D170" s="10"/>
      <c r="E170" s="10"/>
      <c r="F170" s="11">
        <f t="shared" si="6"/>
        <v>0</v>
      </c>
      <c r="G170" s="10"/>
      <c r="H170" s="10"/>
      <c r="I170" s="10"/>
      <c r="J170" s="11">
        <f t="shared" si="7"/>
        <v>0</v>
      </c>
      <c r="K170" s="10"/>
      <c r="L170" s="10"/>
      <c r="M170" s="11">
        <f t="shared" si="8"/>
        <v>0</v>
      </c>
    </row>
    <row r="171" spans="1:13">
      <c r="A171" s="8">
        <v>166</v>
      </c>
      <c r="B171" s="9" t="s">
        <v>78</v>
      </c>
      <c r="C171" s="9"/>
      <c r="D171" s="10"/>
      <c r="E171" s="10"/>
      <c r="F171" s="11">
        <f t="shared" si="6"/>
        <v>0</v>
      </c>
      <c r="G171" s="10"/>
      <c r="H171" s="10"/>
      <c r="I171" s="10"/>
      <c r="J171" s="11">
        <f t="shared" si="7"/>
        <v>0</v>
      </c>
      <c r="K171" s="10"/>
      <c r="L171" s="10"/>
      <c r="M171" s="11">
        <f t="shared" si="8"/>
        <v>0</v>
      </c>
    </row>
    <row r="172" spans="1:13">
      <c r="A172" s="8">
        <v>167</v>
      </c>
      <c r="B172" s="9" t="s">
        <v>78</v>
      </c>
      <c r="C172" s="9"/>
      <c r="D172" s="10"/>
      <c r="E172" s="10"/>
      <c r="F172" s="11">
        <f t="shared" si="6"/>
        <v>0</v>
      </c>
      <c r="G172" s="10"/>
      <c r="H172" s="10"/>
      <c r="I172" s="10"/>
      <c r="J172" s="11">
        <f t="shared" si="7"/>
        <v>0</v>
      </c>
      <c r="K172" s="10"/>
      <c r="L172" s="10"/>
      <c r="M172" s="11">
        <f t="shared" si="8"/>
        <v>0</v>
      </c>
    </row>
    <row r="173" spans="1:13">
      <c r="A173" s="8">
        <v>168</v>
      </c>
      <c r="B173" s="9" t="s">
        <v>78</v>
      </c>
      <c r="C173" s="9"/>
      <c r="D173" s="10"/>
      <c r="E173" s="10"/>
      <c r="F173" s="11">
        <f t="shared" si="6"/>
        <v>0</v>
      </c>
      <c r="G173" s="10"/>
      <c r="H173" s="10"/>
      <c r="I173" s="10"/>
      <c r="J173" s="11">
        <f t="shared" si="7"/>
        <v>0</v>
      </c>
      <c r="K173" s="10"/>
      <c r="L173" s="10"/>
      <c r="M173" s="11">
        <f t="shared" si="8"/>
        <v>0</v>
      </c>
    </row>
    <row r="174" spans="1:13">
      <c r="A174" s="8">
        <v>169</v>
      </c>
      <c r="B174" s="9" t="s">
        <v>78</v>
      </c>
      <c r="C174" s="9"/>
      <c r="D174" s="10"/>
      <c r="E174" s="10"/>
      <c r="F174" s="11">
        <f t="shared" si="6"/>
        <v>0</v>
      </c>
      <c r="G174" s="10"/>
      <c r="H174" s="10"/>
      <c r="I174" s="10"/>
      <c r="J174" s="11">
        <f t="shared" si="7"/>
        <v>0</v>
      </c>
      <c r="K174" s="10"/>
      <c r="L174" s="10"/>
      <c r="M174" s="11">
        <f t="shared" si="8"/>
        <v>0</v>
      </c>
    </row>
    <row r="175" spans="1:13">
      <c r="A175" s="8">
        <v>170</v>
      </c>
      <c r="B175" s="9" t="s">
        <v>78</v>
      </c>
      <c r="C175" s="9"/>
      <c r="D175" s="10"/>
      <c r="E175" s="10"/>
      <c r="F175" s="11">
        <f t="shared" si="6"/>
        <v>0</v>
      </c>
      <c r="G175" s="10"/>
      <c r="H175" s="10"/>
      <c r="I175" s="10"/>
      <c r="J175" s="11">
        <f t="shared" si="7"/>
        <v>0</v>
      </c>
      <c r="K175" s="10"/>
      <c r="L175" s="10"/>
      <c r="M175" s="11">
        <f t="shared" si="8"/>
        <v>0</v>
      </c>
    </row>
    <row r="176" spans="1:13">
      <c r="A176" s="8">
        <v>171</v>
      </c>
      <c r="B176" s="9" t="s">
        <v>78</v>
      </c>
      <c r="C176" s="9"/>
      <c r="D176" s="10"/>
      <c r="E176" s="10"/>
      <c r="F176" s="11">
        <f t="shared" si="6"/>
        <v>0</v>
      </c>
      <c r="G176" s="10"/>
      <c r="H176" s="10"/>
      <c r="I176" s="10"/>
      <c r="J176" s="11">
        <f t="shared" si="7"/>
        <v>0</v>
      </c>
      <c r="K176" s="10"/>
      <c r="L176" s="10"/>
      <c r="M176" s="11">
        <f t="shared" si="8"/>
        <v>0</v>
      </c>
    </row>
    <row r="177" spans="1:13">
      <c r="A177" s="8">
        <v>172</v>
      </c>
      <c r="B177" s="9" t="s">
        <v>78</v>
      </c>
      <c r="C177" s="9"/>
      <c r="D177" s="10"/>
      <c r="E177" s="10"/>
      <c r="F177" s="11">
        <f t="shared" si="6"/>
        <v>0</v>
      </c>
      <c r="G177" s="10"/>
      <c r="H177" s="10"/>
      <c r="I177" s="10"/>
      <c r="J177" s="11">
        <f t="shared" si="7"/>
        <v>0</v>
      </c>
      <c r="K177" s="10"/>
      <c r="L177" s="10"/>
      <c r="M177" s="11">
        <f t="shared" si="8"/>
        <v>0</v>
      </c>
    </row>
    <row r="178" spans="1:13">
      <c r="A178" s="8">
        <v>173</v>
      </c>
      <c r="B178" s="9" t="s">
        <v>78</v>
      </c>
      <c r="C178" s="9"/>
      <c r="D178" s="10"/>
      <c r="E178" s="10"/>
      <c r="F178" s="11">
        <f t="shared" si="6"/>
        <v>0</v>
      </c>
      <c r="G178" s="10"/>
      <c r="H178" s="10"/>
      <c r="I178" s="10"/>
      <c r="J178" s="11">
        <f t="shared" si="7"/>
        <v>0</v>
      </c>
      <c r="K178" s="10"/>
      <c r="L178" s="10"/>
      <c r="M178" s="11">
        <f t="shared" si="8"/>
        <v>0</v>
      </c>
    </row>
    <row r="179" spans="1:13">
      <c r="A179" s="8">
        <v>174</v>
      </c>
      <c r="B179" s="9" t="s">
        <v>78</v>
      </c>
      <c r="C179" s="9"/>
      <c r="D179" s="10"/>
      <c r="E179" s="10"/>
      <c r="F179" s="11">
        <f t="shared" si="6"/>
        <v>0</v>
      </c>
      <c r="G179" s="10"/>
      <c r="H179" s="10"/>
      <c r="I179" s="10"/>
      <c r="J179" s="11">
        <f t="shared" si="7"/>
        <v>0</v>
      </c>
      <c r="K179" s="10"/>
      <c r="L179" s="10"/>
      <c r="M179" s="11">
        <f t="shared" si="8"/>
        <v>0</v>
      </c>
    </row>
    <row r="180" spans="1:13">
      <c r="A180" s="8">
        <v>175</v>
      </c>
      <c r="B180" s="9" t="s">
        <v>78</v>
      </c>
      <c r="C180" s="9"/>
      <c r="D180" s="10"/>
      <c r="E180" s="10"/>
      <c r="F180" s="11">
        <f t="shared" si="6"/>
        <v>0</v>
      </c>
      <c r="G180" s="10"/>
      <c r="H180" s="10"/>
      <c r="I180" s="10"/>
      <c r="J180" s="11">
        <f t="shared" si="7"/>
        <v>0</v>
      </c>
      <c r="K180" s="10"/>
      <c r="L180" s="10"/>
      <c r="M180" s="11">
        <f t="shared" si="8"/>
        <v>0</v>
      </c>
    </row>
    <row r="181" spans="1:13">
      <c r="A181" s="8">
        <v>176</v>
      </c>
      <c r="B181" s="9" t="s">
        <v>78</v>
      </c>
      <c r="C181" s="9"/>
      <c r="D181" s="10"/>
      <c r="E181" s="10"/>
      <c r="F181" s="11">
        <f t="shared" si="6"/>
        <v>0</v>
      </c>
      <c r="G181" s="10"/>
      <c r="H181" s="10"/>
      <c r="I181" s="10"/>
      <c r="J181" s="11">
        <f t="shared" si="7"/>
        <v>0</v>
      </c>
      <c r="K181" s="10"/>
      <c r="L181" s="10"/>
      <c r="M181" s="11">
        <f t="shared" si="8"/>
        <v>0</v>
      </c>
    </row>
    <row r="182" spans="1:13">
      <c r="A182" s="8">
        <v>177</v>
      </c>
      <c r="B182" s="9" t="s">
        <v>78</v>
      </c>
      <c r="C182" s="9"/>
      <c r="D182" s="10"/>
      <c r="E182" s="10"/>
      <c r="F182" s="11">
        <f t="shared" si="6"/>
        <v>0</v>
      </c>
      <c r="G182" s="10"/>
      <c r="H182" s="10"/>
      <c r="I182" s="10"/>
      <c r="J182" s="11">
        <f t="shared" si="7"/>
        <v>0</v>
      </c>
      <c r="K182" s="10"/>
      <c r="L182" s="10"/>
      <c r="M182" s="11">
        <f t="shared" si="8"/>
        <v>0</v>
      </c>
    </row>
    <row r="183" spans="1:13">
      <c r="A183" s="8">
        <v>178</v>
      </c>
      <c r="B183" s="9" t="s">
        <v>78</v>
      </c>
      <c r="C183" s="9"/>
      <c r="D183" s="10"/>
      <c r="E183" s="10"/>
      <c r="F183" s="11">
        <f t="shared" si="6"/>
        <v>0</v>
      </c>
      <c r="G183" s="10"/>
      <c r="H183" s="10"/>
      <c r="I183" s="10"/>
      <c r="J183" s="11">
        <f t="shared" si="7"/>
        <v>0</v>
      </c>
      <c r="K183" s="10"/>
      <c r="L183" s="10"/>
      <c r="M183" s="11">
        <f t="shared" si="8"/>
        <v>0</v>
      </c>
    </row>
    <row r="184" spans="1:13">
      <c r="A184" s="8">
        <v>179</v>
      </c>
      <c r="B184" s="9" t="s">
        <v>78</v>
      </c>
      <c r="C184" s="9"/>
      <c r="D184" s="10"/>
      <c r="E184" s="10"/>
      <c r="F184" s="11">
        <f t="shared" si="6"/>
        <v>0</v>
      </c>
      <c r="G184" s="10"/>
      <c r="H184" s="10"/>
      <c r="I184" s="10"/>
      <c r="J184" s="11">
        <f t="shared" si="7"/>
        <v>0</v>
      </c>
      <c r="K184" s="10"/>
      <c r="L184" s="10"/>
      <c r="M184" s="11">
        <f t="shared" si="8"/>
        <v>0</v>
      </c>
    </row>
    <row r="185" spans="1:13">
      <c r="A185" s="8">
        <v>180</v>
      </c>
      <c r="B185" s="9" t="s">
        <v>78</v>
      </c>
      <c r="C185" s="9"/>
      <c r="D185" s="10"/>
      <c r="E185" s="10"/>
      <c r="F185" s="11">
        <f t="shared" si="6"/>
        <v>0</v>
      </c>
      <c r="G185" s="10"/>
      <c r="H185" s="10"/>
      <c r="I185" s="10"/>
      <c r="J185" s="11">
        <f t="shared" si="7"/>
        <v>0</v>
      </c>
      <c r="K185" s="10"/>
      <c r="L185" s="10"/>
      <c r="M185" s="11">
        <f t="shared" si="8"/>
        <v>0</v>
      </c>
    </row>
    <row r="186" spans="1:13">
      <c r="A186" s="8">
        <v>181</v>
      </c>
      <c r="B186" s="9" t="s">
        <v>79</v>
      </c>
      <c r="C186" s="9"/>
      <c r="D186" s="10"/>
      <c r="E186" s="10"/>
      <c r="F186" s="11">
        <f t="shared" si="6"/>
        <v>0</v>
      </c>
      <c r="G186" s="10"/>
      <c r="H186" s="10"/>
      <c r="I186" s="10"/>
      <c r="J186" s="11">
        <f t="shared" si="7"/>
        <v>0</v>
      </c>
      <c r="K186" s="10"/>
      <c r="L186" s="10"/>
      <c r="M186" s="11">
        <f t="shared" si="8"/>
        <v>0</v>
      </c>
    </row>
    <row r="187" spans="1:13">
      <c r="A187" s="8">
        <v>182</v>
      </c>
      <c r="B187" s="9" t="s">
        <v>106</v>
      </c>
      <c r="C187" s="9"/>
      <c r="D187" s="10"/>
      <c r="E187" s="10"/>
      <c r="F187" s="11">
        <f t="shared" si="6"/>
        <v>0</v>
      </c>
      <c r="G187" s="10"/>
      <c r="H187" s="10"/>
      <c r="I187" s="10"/>
      <c r="J187" s="11">
        <f t="shared" si="7"/>
        <v>0</v>
      </c>
      <c r="K187" s="10"/>
      <c r="L187" s="10"/>
      <c r="M187" s="11">
        <f t="shared" si="8"/>
        <v>0</v>
      </c>
    </row>
    <row r="188" spans="1:13">
      <c r="A188" s="8">
        <v>183</v>
      </c>
      <c r="B188" s="9" t="s">
        <v>107</v>
      </c>
      <c r="C188" s="9"/>
      <c r="D188" s="10"/>
      <c r="E188" s="10"/>
      <c r="F188" s="11">
        <f t="shared" si="6"/>
        <v>0</v>
      </c>
      <c r="G188" s="10"/>
      <c r="H188" s="10"/>
      <c r="I188" s="10"/>
      <c r="J188" s="11">
        <f t="shared" si="7"/>
        <v>0</v>
      </c>
      <c r="K188" s="10"/>
      <c r="L188" s="10"/>
      <c r="M188" s="11">
        <f t="shared" si="8"/>
        <v>0</v>
      </c>
    </row>
    <row r="189" spans="1:13">
      <c r="A189" s="8">
        <v>184</v>
      </c>
      <c r="B189" s="9" t="s">
        <v>620</v>
      </c>
      <c r="C189" s="9"/>
      <c r="D189" s="10"/>
      <c r="E189" s="10"/>
      <c r="F189" s="11"/>
      <c r="G189" s="10"/>
      <c r="H189" s="10"/>
      <c r="I189" s="10"/>
      <c r="J189" s="11"/>
      <c r="K189" s="10"/>
      <c r="L189" s="10"/>
      <c r="M189" s="11"/>
    </row>
    <row r="190" spans="1:13">
      <c r="A190" s="8">
        <v>185</v>
      </c>
      <c r="B190" s="9" t="s">
        <v>80</v>
      </c>
      <c r="C190" s="9"/>
      <c r="D190" s="10"/>
      <c r="E190" s="10"/>
      <c r="F190" s="11">
        <f t="shared" si="6"/>
        <v>0</v>
      </c>
      <c r="G190" s="10"/>
      <c r="H190" s="10"/>
      <c r="I190" s="10"/>
      <c r="J190" s="11">
        <f t="shared" si="7"/>
        <v>0</v>
      </c>
      <c r="K190" s="10"/>
      <c r="L190" s="10"/>
      <c r="M190" s="11">
        <f t="shared" si="8"/>
        <v>0</v>
      </c>
    </row>
    <row r="191" spans="1:13">
      <c r="A191" s="8">
        <v>186</v>
      </c>
      <c r="B191" s="9" t="s">
        <v>81</v>
      </c>
      <c r="C191" s="9"/>
      <c r="D191" s="10"/>
      <c r="E191" s="10"/>
      <c r="F191" s="11">
        <f t="shared" si="6"/>
        <v>0</v>
      </c>
      <c r="G191" s="10">
        <v>1647932</v>
      </c>
      <c r="H191" s="10"/>
      <c r="I191" s="10"/>
      <c r="J191" s="11">
        <f t="shared" si="7"/>
        <v>1647932</v>
      </c>
      <c r="K191" s="10">
        <v>139375</v>
      </c>
      <c r="L191" s="10"/>
      <c r="M191" s="11">
        <f t="shared" si="8"/>
        <v>139375</v>
      </c>
    </row>
    <row r="192" spans="1:13">
      <c r="A192" s="8">
        <v>187</v>
      </c>
      <c r="B192" s="9" t="s">
        <v>87</v>
      </c>
      <c r="C192" s="15"/>
      <c r="D192" s="16"/>
      <c r="E192" s="16"/>
      <c r="F192" s="11">
        <f>SUM(D192:E192)</f>
        <v>0</v>
      </c>
      <c r="G192" s="136">
        <v>313000</v>
      </c>
      <c r="H192" s="16"/>
      <c r="I192" s="16"/>
      <c r="J192" s="11">
        <f>G192+H192</f>
        <v>313000</v>
      </c>
      <c r="K192" s="136">
        <v>65500</v>
      </c>
      <c r="L192" s="16"/>
      <c r="M192" s="11">
        <f>SUM(K192:L192)</f>
        <v>65500</v>
      </c>
    </row>
    <row r="193" spans="1:13">
      <c r="A193" s="8">
        <v>188</v>
      </c>
      <c r="B193" s="9" t="s">
        <v>82</v>
      </c>
      <c r="C193" s="9"/>
      <c r="D193" s="10"/>
      <c r="E193" s="10"/>
      <c r="F193" s="11">
        <f t="shared" si="6"/>
        <v>0</v>
      </c>
      <c r="G193" s="10"/>
      <c r="H193" s="10"/>
      <c r="I193" s="10"/>
      <c r="J193" s="11">
        <f t="shared" si="7"/>
        <v>0</v>
      </c>
      <c r="K193" s="10"/>
      <c r="L193" s="10"/>
      <c r="M193" s="11">
        <f t="shared" si="8"/>
        <v>0</v>
      </c>
    </row>
    <row r="194" spans="1:13">
      <c r="A194" s="8">
        <v>189</v>
      </c>
      <c r="B194" s="9" t="s">
        <v>83</v>
      </c>
      <c r="C194" s="9"/>
      <c r="D194" s="10"/>
      <c r="E194" s="10"/>
      <c r="F194" s="11">
        <f t="shared" si="6"/>
        <v>0</v>
      </c>
      <c r="G194" s="10">
        <v>10535592</v>
      </c>
      <c r="H194" s="10"/>
      <c r="I194" s="10"/>
      <c r="J194" s="11">
        <f t="shared" si="7"/>
        <v>10535592</v>
      </c>
      <c r="K194" s="10">
        <v>74987</v>
      </c>
      <c r="L194" s="10"/>
      <c r="M194" s="11">
        <f t="shared" si="8"/>
        <v>74987</v>
      </c>
    </row>
    <row r="195" spans="1:13">
      <c r="A195" s="8">
        <v>190</v>
      </c>
      <c r="B195" s="9" t="s">
        <v>13</v>
      </c>
      <c r="C195" s="9"/>
      <c r="D195" s="10"/>
      <c r="E195" s="10"/>
      <c r="F195" s="11">
        <f t="shared" si="6"/>
        <v>0</v>
      </c>
      <c r="G195" s="10">
        <v>2064314</v>
      </c>
      <c r="H195" s="10"/>
      <c r="I195" s="10"/>
      <c r="J195" s="11">
        <f t="shared" si="7"/>
        <v>2064314</v>
      </c>
      <c r="K195" s="10">
        <v>104125</v>
      </c>
      <c r="L195" s="10"/>
      <c r="M195" s="11">
        <f t="shared" si="8"/>
        <v>104125</v>
      </c>
    </row>
    <row r="196" spans="1:13">
      <c r="A196" s="8">
        <v>191</v>
      </c>
      <c r="B196" s="20"/>
      <c r="C196" s="21"/>
      <c r="D196" s="22"/>
      <c r="E196" s="22"/>
      <c r="F196" s="11">
        <f t="shared" si="6"/>
        <v>0</v>
      </c>
      <c r="G196" s="22"/>
      <c r="H196" s="22"/>
      <c r="I196" s="22"/>
      <c r="J196" s="11">
        <f t="shared" si="7"/>
        <v>0</v>
      </c>
      <c r="K196" s="22"/>
      <c r="L196" s="22"/>
      <c r="M196" s="11">
        <f t="shared" si="8"/>
        <v>0</v>
      </c>
    </row>
    <row r="197" spans="1:13">
      <c r="A197" s="8">
        <v>192</v>
      </c>
      <c r="B197" s="9" t="s">
        <v>84</v>
      </c>
      <c r="C197" s="15"/>
      <c r="D197" s="16"/>
      <c r="E197" s="16"/>
      <c r="F197" s="11">
        <f t="shared" si="6"/>
        <v>0</v>
      </c>
      <c r="G197" s="136">
        <v>51916407</v>
      </c>
      <c r="H197" s="16"/>
      <c r="I197" s="16"/>
      <c r="J197" s="11">
        <f t="shared" si="7"/>
        <v>51916407</v>
      </c>
      <c r="K197" s="136">
        <v>100000</v>
      </c>
      <c r="L197" s="10"/>
      <c r="M197" s="11">
        <f t="shared" si="8"/>
        <v>100000</v>
      </c>
    </row>
    <row r="198" spans="1:13" ht="14.25">
      <c r="A198" s="8"/>
      <c r="B198" s="48" t="s">
        <v>245</v>
      </c>
      <c r="C198" s="48"/>
      <c r="D198" s="49"/>
      <c r="E198" s="49"/>
      <c r="F198" s="49">
        <f>SUM(F4:F197)</f>
        <v>0</v>
      </c>
      <c r="G198" s="134">
        <f>SUM(G4:G197)</f>
        <v>1000934615</v>
      </c>
      <c r="H198" s="49">
        <f>SUM(H4:H197)</f>
        <v>0</v>
      </c>
      <c r="I198" s="49"/>
      <c r="J198" s="11">
        <f>SUM(J4:J197)</f>
        <v>1000934615</v>
      </c>
      <c r="K198" s="134">
        <f>SUM(K4:K197)</f>
        <v>229376883</v>
      </c>
      <c r="L198" s="49">
        <f>SUM(L4:L197)</f>
        <v>0</v>
      </c>
      <c r="M198" s="49">
        <f>SUM(M4:M197)</f>
        <v>229376883</v>
      </c>
    </row>
    <row r="199" spans="1:13">
      <c r="G199" s="87"/>
      <c r="H199" s="87"/>
      <c r="I199" s="87"/>
      <c r="J199" s="87"/>
      <c r="K199" s="87"/>
    </row>
    <row r="200" spans="1:13">
      <c r="A200" s="100" t="s">
        <v>629</v>
      </c>
      <c r="B200" s="100"/>
      <c r="C200" s="100"/>
    </row>
    <row r="201" spans="1:13">
      <c r="A201" s="101" t="s">
        <v>621</v>
      </c>
      <c r="B201" s="101"/>
      <c r="C201" s="101"/>
      <c r="D201" s="24"/>
      <c r="E201" s="24"/>
      <c r="F201" s="24"/>
      <c r="G201" s="133"/>
      <c r="H201" s="24"/>
      <c r="I201" s="24"/>
      <c r="J201" s="24"/>
      <c r="K201" s="133"/>
      <c r="L201" s="24"/>
      <c r="M201" s="47"/>
    </row>
  </sheetData>
  <mergeCells count="4">
    <mergeCell ref="A1:M1"/>
    <mergeCell ref="D2:F2"/>
    <mergeCell ref="G2:J2"/>
    <mergeCell ref="K2:M2"/>
  </mergeCells>
  <phoneticPr fontId="0" type="noConversion"/>
  <printOptions horizontalCentered="1"/>
  <pageMargins left="0.78740157480314965" right="0.78740157480314965" top="0.51" bottom="0.42" header="0.28000000000000003" footer="0.21"/>
  <pageSetup paperSize="9" scale="3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C25" sqref="C25"/>
    </sheetView>
  </sheetViews>
  <sheetFormatPr defaultRowHeight="12.75"/>
  <cols>
    <col min="1" max="1" width="14" bestFit="1" customWidth="1"/>
    <col min="2" max="2" width="26.7109375" bestFit="1" customWidth="1"/>
    <col min="3" max="3" width="12.28515625" bestFit="1" customWidth="1"/>
    <col min="4" max="4" width="32.7109375" bestFit="1" customWidth="1"/>
    <col min="5" max="5" width="37.28515625" bestFit="1" customWidth="1"/>
    <col min="7" max="7" width="14.28515625" bestFit="1" customWidth="1"/>
  </cols>
  <sheetData>
    <row r="1" spans="1:10" ht="15.75">
      <c r="A1" s="143" t="s">
        <v>598</v>
      </c>
      <c r="B1" s="143"/>
      <c r="C1" s="143"/>
      <c r="D1" s="143"/>
      <c r="E1" s="143"/>
    </row>
    <row r="2" spans="1:10">
      <c r="A2" s="26" t="s">
        <v>111</v>
      </c>
      <c r="B2" s="26" t="s">
        <v>110</v>
      </c>
      <c r="C2" s="36" t="s">
        <v>481</v>
      </c>
      <c r="D2" s="26"/>
      <c r="E2" s="26" t="s">
        <v>112</v>
      </c>
    </row>
    <row r="3" spans="1:10">
      <c r="A3" s="127">
        <v>120302067</v>
      </c>
      <c r="B3" s="105" t="s">
        <v>31</v>
      </c>
      <c r="C3" s="104">
        <v>454800</v>
      </c>
      <c r="D3" s="105" t="s">
        <v>22</v>
      </c>
      <c r="E3" s="105" t="s">
        <v>113</v>
      </c>
      <c r="F3" s="25"/>
      <c r="G3" s="25"/>
      <c r="H3" s="25"/>
      <c r="I3" s="25"/>
      <c r="J3" s="25"/>
    </row>
    <row r="4" spans="1:10">
      <c r="A4" s="127">
        <v>120302069</v>
      </c>
      <c r="B4" s="105" t="s">
        <v>31</v>
      </c>
      <c r="C4" s="104">
        <v>454800</v>
      </c>
      <c r="D4" s="105" t="s">
        <v>117</v>
      </c>
      <c r="E4" s="105" t="s">
        <v>113</v>
      </c>
      <c r="F4" s="25"/>
      <c r="G4" s="25"/>
      <c r="H4" s="25"/>
      <c r="I4" s="25"/>
      <c r="J4" s="25"/>
    </row>
    <row r="5" spans="1:10">
      <c r="A5" s="127">
        <v>120302071</v>
      </c>
      <c r="B5" s="105" t="s">
        <v>31</v>
      </c>
      <c r="C5" s="104">
        <v>454800</v>
      </c>
      <c r="D5" s="105" t="s">
        <v>21</v>
      </c>
      <c r="E5" s="105" t="s">
        <v>113</v>
      </c>
      <c r="F5" s="25"/>
      <c r="G5" s="25"/>
      <c r="H5" s="25"/>
      <c r="I5" s="25"/>
      <c r="J5" s="25"/>
    </row>
    <row r="6" spans="1:10">
      <c r="A6" s="127">
        <v>120302065</v>
      </c>
      <c r="B6" s="105" t="s">
        <v>31</v>
      </c>
      <c r="C6" s="104">
        <v>454800</v>
      </c>
      <c r="D6" s="105" t="s">
        <v>116</v>
      </c>
      <c r="E6" s="105" t="s">
        <v>113</v>
      </c>
      <c r="F6" s="25"/>
      <c r="G6" s="25"/>
      <c r="H6" s="25"/>
      <c r="I6" s="25"/>
      <c r="J6" s="25"/>
    </row>
    <row r="7" spans="1:10">
      <c r="A7" s="127">
        <v>120302064</v>
      </c>
      <c r="B7" s="105" t="s">
        <v>31</v>
      </c>
      <c r="C7" s="104">
        <v>454800</v>
      </c>
      <c r="D7" s="105" t="s">
        <v>115</v>
      </c>
      <c r="E7" s="105" t="s">
        <v>113</v>
      </c>
      <c r="F7" s="25"/>
      <c r="G7" s="25"/>
      <c r="H7" s="25"/>
      <c r="I7" s="25"/>
      <c r="J7" s="25"/>
    </row>
    <row r="8" spans="1:10">
      <c r="A8" s="127">
        <v>120302070</v>
      </c>
      <c r="B8" s="105" t="s">
        <v>31</v>
      </c>
      <c r="C8" s="104">
        <v>454800</v>
      </c>
      <c r="D8" s="105" t="s">
        <v>118</v>
      </c>
      <c r="E8" s="105" t="s">
        <v>113</v>
      </c>
      <c r="F8" s="25"/>
      <c r="G8" s="25"/>
      <c r="H8" s="25"/>
      <c r="I8" s="25"/>
      <c r="J8" s="25"/>
    </row>
    <row r="9" spans="1:10">
      <c r="A9" s="127">
        <v>120302066</v>
      </c>
      <c r="B9" s="105" t="s">
        <v>31</v>
      </c>
      <c r="C9" s="104">
        <v>454800</v>
      </c>
      <c r="D9" s="105" t="s">
        <v>22</v>
      </c>
      <c r="E9" s="105" t="s">
        <v>113</v>
      </c>
      <c r="F9" s="25"/>
      <c r="G9" s="25"/>
      <c r="H9" s="25"/>
      <c r="I9" s="25"/>
      <c r="J9" s="25"/>
    </row>
    <row r="10" spans="1:10">
      <c r="A10" s="127">
        <v>120302068</v>
      </c>
      <c r="B10" s="105" t="s">
        <v>31</v>
      </c>
      <c r="C10" s="104">
        <v>454800</v>
      </c>
      <c r="D10" s="105" t="s">
        <v>114</v>
      </c>
      <c r="E10" s="105" t="s">
        <v>113</v>
      </c>
      <c r="F10" s="25"/>
      <c r="G10" s="25"/>
      <c r="H10" s="25"/>
      <c r="I10" s="25"/>
      <c r="J10" s="25"/>
    </row>
    <row r="11" spans="1:10">
      <c r="A11" s="131" t="s">
        <v>588</v>
      </c>
      <c r="B11" s="105" t="s">
        <v>589</v>
      </c>
      <c r="C11" s="104">
        <v>461723</v>
      </c>
      <c r="D11" s="105" t="s">
        <v>15</v>
      </c>
      <c r="E11" s="105" t="s">
        <v>16</v>
      </c>
      <c r="F11" s="28"/>
      <c r="G11" s="28"/>
      <c r="H11" s="28"/>
      <c r="I11" s="28"/>
      <c r="J11" s="28"/>
    </row>
    <row r="12" spans="1:10">
      <c r="A12" s="131" t="s">
        <v>590</v>
      </c>
      <c r="B12" s="105" t="s">
        <v>589</v>
      </c>
      <c r="C12" s="104">
        <v>461723</v>
      </c>
      <c r="D12" s="105" t="s">
        <v>15</v>
      </c>
      <c r="E12" s="105" t="s">
        <v>16</v>
      </c>
      <c r="F12" s="28"/>
      <c r="G12" s="28"/>
      <c r="H12" s="28"/>
      <c r="I12" s="28"/>
      <c r="J12" s="28"/>
    </row>
    <row r="13" spans="1:10">
      <c r="A13" s="131" t="s">
        <v>591</v>
      </c>
      <c r="B13" s="105" t="s">
        <v>589</v>
      </c>
      <c r="C13" s="104">
        <v>461723</v>
      </c>
      <c r="D13" s="105" t="s">
        <v>15</v>
      </c>
      <c r="E13" s="105" t="s">
        <v>16</v>
      </c>
      <c r="F13" s="28"/>
      <c r="G13" s="28"/>
      <c r="H13" s="28"/>
      <c r="I13" s="28"/>
      <c r="J13" s="28"/>
    </row>
    <row r="14" spans="1:10">
      <c r="A14" s="131" t="s">
        <v>592</v>
      </c>
      <c r="B14" s="105" t="s">
        <v>589</v>
      </c>
      <c r="C14" s="104">
        <v>461723</v>
      </c>
      <c r="D14" s="105" t="s">
        <v>15</v>
      </c>
      <c r="E14" s="105" t="s">
        <v>16</v>
      </c>
      <c r="F14" s="28"/>
      <c r="G14" s="28"/>
      <c r="H14" s="28"/>
      <c r="I14" s="28"/>
      <c r="J14" s="28"/>
    </row>
    <row r="15" spans="1:10">
      <c r="A15" s="131" t="s">
        <v>593</v>
      </c>
      <c r="B15" s="105" t="s">
        <v>589</v>
      </c>
      <c r="C15" s="104">
        <v>461723</v>
      </c>
      <c r="D15" s="105" t="s">
        <v>15</v>
      </c>
      <c r="E15" s="105" t="s">
        <v>16</v>
      </c>
      <c r="F15" s="28"/>
      <c r="G15" s="28"/>
      <c r="H15" s="28"/>
      <c r="I15" s="28"/>
      <c r="J15" s="28"/>
    </row>
    <row r="16" spans="1:10">
      <c r="A16" s="127">
        <v>192600004</v>
      </c>
      <c r="B16" s="105" t="s">
        <v>249</v>
      </c>
      <c r="C16" s="104">
        <v>1888805</v>
      </c>
      <c r="D16" s="105" t="s">
        <v>18</v>
      </c>
      <c r="E16" s="105" t="s">
        <v>252</v>
      </c>
      <c r="F16" s="29"/>
      <c r="G16" s="30"/>
      <c r="H16" s="29"/>
      <c r="I16" s="31"/>
      <c r="J16" s="32"/>
    </row>
    <row r="17" spans="1:10">
      <c r="A17" s="127">
        <v>192600005</v>
      </c>
      <c r="B17" s="105" t="s">
        <v>249</v>
      </c>
      <c r="C17" s="104">
        <v>1888806</v>
      </c>
      <c r="D17" s="105" t="s">
        <v>18</v>
      </c>
      <c r="E17" s="105" t="s">
        <v>252</v>
      </c>
      <c r="F17" s="29"/>
      <c r="G17" s="30"/>
      <c r="H17" s="29"/>
      <c r="I17" s="31"/>
      <c r="J17" s="32"/>
    </row>
    <row r="18" spans="1:10" s="87" customFormat="1">
      <c r="A18" s="127" t="s">
        <v>220</v>
      </c>
      <c r="B18" s="105" t="s">
        <v>219</v>
      </c>
      <c r="C18" s="104">
        <v>8600000</v>
      </c>
      <c r="D18" s="105" t="s">
        <v>10</v>
      </c>
      <c r="E18" s="105" t="s">
        <v>221</v>
      </c>
      <c r="F18" s="83"/>
      <c r="G18" s="84"/>
      <c r="H18" s="83"/>
      <c r="I18" s="85"/>
      <c r="J18" s="86"/>
    </row>
    <row r="19" spans="1:10">
      <c r="A19" s="127" t="s">
        <v>223</v>
      </c>
      <c r="B19" s="105" t="s">
        <v>222</v>
      </c>
      <c r="C19" s="104">
        <v>8213415</v>
      </c>
      <c r="D19" s="105" t="s">
        <v>10</v>
      </c>
      <c r="E19" s="105" t="s">
        <v>221</v>
      </c>
      <c r="F19" s="29"/>
      <c r="G19" s="30"/>
      <c r="H19" s="29"/>
      <c r="I19" s="31"/>
      <c r="J19" s="32"/>
    </row>
    <row r="20" spans="1:10">
      <c r="A20" s="127" t="s">
        <v>225</v>
      </c>
      <c r="B20" s="105" t="s">
        <v>224</v>
      </c>
      <c r="C20" s="104">
        <v>2800000</v>
      </c>
      <c r="D20" s="105" t="s">
        <v>10</v>
      </c>
      <c r="E20" s="105" t="s">
        <v>221</v>
      </c>
      <c r="F20" s="29"/>
      <c r="G20" s="30"/>
      <c r="H20" s="29"/>
      <c r="I20" s="31"/>
      <c r="J20" s="32"/>
    </row>
    <row r="21" spans="1:10" s="87" customFormat="1">
      <c r="A21" s="127" t="s">
        <v>227</v>
      </c>
      <c r="B21" s="105" t="s">
        <v>226</v>
      </c>
      <c r="C21" s="104">
        <v>15000000</v>
      </c>
      <c r="D21" s="105" t="s">
        <v>10</v>
      </c>
      <c r="E21" s="105" t="s">
        <v>221</v>
      </c>
      <c r="F21" s="83"/>
      <c r="G21" s="84"/>
      <c r="H21" s="83"/>
      <c r="I21" s="85"/>
      <c r="J21" s="86"/>
    </row>
    <row r="22" spans="1:10">
      <c r="A22" s="127" t="s">
        <v>229</v>
      </c>
      <c r="B22" s="105" t="s">
        <v>228</v>
      </c>
      <c r="C22" s="104">
        <v>69880</v>
      </c>
      <c r="D22" s="105" t="s">
        <v>9</v>
      </c>
      <c r="E22" s="105" t="s">
        <v>230</v>
      </c>
      <c r="F22" s="29"/>
      <c r="G22" s="30"/>
      <c r="H22" s="29"/>
      <c r="I22" s="31"/>
      <c r="J22" s="32"/>
    </row>
    <row r="23" spans="1:10">
      <c r="A23" s="102"/>
      <c r="B23" s="103"/>
      <c r="C23" s="104"/>
      <c r="D23" s="105"/>
      <c r="E23" s="105"/>
      <c r="F23" s="29"/>
      <c r="G23" s="30"/>
      <c r="H23" s="29"/>
      <c r="I23" s="31"/>
      <c r="J23" s="32"/>
    </row>
    <row r="24" spans="1:10">
      <c r="A24" s="106"/>
      <c r="B24" s="107"/>
      <c r="C24" s="104"/>
      <c r="D24" s="105"/>
      <c r="E24" s="105"/>
      <c r="F24" s="29"/>
      <c r="G24" s="30"/>
      <c r="H24" s="29"/>
      <c r="I24" s="31"/>
      <c r="J24" s="32"/>
    </row>
    <row r="25" spans="1:10">
      <c r="A25" s="144" t="s">
        <v>14</v>
      </c>
      <c r="B25" s="145"/>
      <c r="C25" s="27">
        <f>SUM(C3:C24)</f>
        <v>44407921</v>
      </c>
      <c r="D25" s="146"/>
      <c r="E25" s="146"/>
      <c r="F25" s="33"/>
      <c r="G25" s="33"/>
      <c r="H25" s="33"/>
      <c r="I25" s="33"/>
      <c r="J25" s="33"/>
    </row>
    <row r="26" spans="1:10">
      <c r="E26" s="78" t="s">
        <v>596</v>
      </c>
    </row>
  </sheetData>
  <mergeCells count="3">
    <mergeCell ref="A1:E1"/>
    <mergeCell ref="A25:B25"/>
    <mergeCell ref="D25:E25"/>
  </mergeCells>
  <phoneticPr fontId="0" type="noConversion"/>
  <printOptions horizontalCentered="1"/>
  <pageMargins left="0.31496062992125984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C9"/>
  <sheetViews>
    <sheetView workbookViewId="0">
      <selection activeCell="B7" sqref="B7"/>
    </sheetView>
  </sheetViews>
  <sheetFormatPr defaultRowHeight="12.75"/>
  <cols>
    <col min="1" max="1" width="63.42578125" customWidth="1"/>
    <col min="2" max="2" width="13.140625" customWidth="1"/>
  </cols>
  <sheetData>
    <row r="2" spans="1:3" ht="15.75">
      <c r="A2" s="147" t="s">
        <v>628</v>
      </c>
      <c r="B2" s="147"/>
    </row>
    <row r="3" spans="1:3" ht="25.5">
      <c r="A3" s="113" t="s">
        <v>504</v>
      </c>
      <c r="B3" s="22">
        <v>4500000</v>
      </c>
      <c r="C3" s="23"/>
    </row>
    <row r="4" spans="1:3" ht="15" customHeight="1">
      <c r="A4" s="114" t="s">
        <v>502</v>
      </c>
      <c r="B4" s="22">
        <v>6500000</v>
      </c>
    </row>
    <row r="5" spans="1:3">
      <c r="A5" s="91" t="s">
        <v>626</v>
      </c>
      <c r="B5" s="115">
        <v>13410000</v>
      </c>
    </row>
    <row r="6" spans="1:3">
      <c r="A6" s="91" t="s">
        <v>627</v>
      </c>
      <c r="B6" s="115">
        <v>10000000</v>
      </c>
    </row>
    <row r="7" spans="1:3">
      <c r="A7" s="91" t="s">
        <v>20</v>
      </c>
      <c r="B7" s="115">
        <f>SUM(B3:B6)</f>
        <v>34410000</v>
      </c>
    </row>
    <row r="8" spans="1:3">
      <c r="B8" s="112"/>
    </row>
    <row r="9" spans="1:3">
      <c r="B9" s="112"/>
    </row>
  </sheetData>
  <mergeCells count="1">
    <mergeCell ref="A2:B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1"/>
  <sheetViews>
    <sheetView topLeftCell="A16" workbookViewId="0">
      <selection activeCell="E46" sqref="E46"/>
    </sheetView>
  </sheetViews>
  <sheetFormatPr defaultRowHeight="12.75"/>
  <cols>
    <col min="1" max="1" width="12.7109375" bestFit="1" customWidth="1"/>
    <col min="2" max="2" width="25.5703125" bestFit="1" customWidth="1"/>
    <col min="3" max="3" width="11.28515625" bestFit="1" customWidth="1"/>
    <col min="4" max="4" width="34" bestFit="1" customWidth="1"/>
    <col min="5" max="5" width="37.28515625" bestFit="1" customWidth="1"/>
  </cols>
  <sheetData>
    <row r="1" spans="1:10" ht="15.75">
      <c r="A1" s="143" t="s">
        <v>595</v>
      </c>
      <c r="B1" s="143"/>
      <c r="C1" s="143"/>
      <c r="D1" s="143"/>
      <c r="E1" s="143"/>
    </row>
    <row r="2" spans="1:10">
      <c r="A2" s="26" t="s">
        <v>111</v>
      </c>
      <c r="B2" s="26" t="s">
        <v>110</v>
      </c>
      <c r="C2" s="36" t="s">
        <v>594</v>
      </c>
      <c r="D2" s="26"/>
      <c r="E2" s="26" t="s">
        <v>112</v>
      </c>
    </row>
    <row r="3" spans="1:10">
      <c r="A3" s="127">
        <v>180321999</v>
      </c>
      <c r="B3" s="105" t="s">
        <v>23</v>
      </c>
      <c r="C3" s="104">
        <v>199200</v>
      </c>
      <c r="D3" s="105" t="s">
        <v>22</v>
      </c>
      <c r="E3" s="105" t="s">
        <v>113</v>
      </c>
      <c r="F3" s="25"/>
      <c r="G3" s="25"/>
      <c r="H3" s="25"/>
      <c r="I3" s="25"/>
      <c r="J3" s="25"/>
    </row>
    <row r="4" spans="1:10">
      <c r="A4" s="127">
        <v>180802060</v>
      </c>
      <c r="B4" s="105" t="s">
        <v>119</v>
      </c>
      <c r="C4" s="104">
        <v>186000</v>
      </c>
      <c r="D4" s="105" t="s">
        <v>22</v>
      </c>
      <c r="E4" s="105" t="s">
        <v>113</v>
      </c>
      <c r="F4" s="25"/>
      <c r="G4" s="25"/>
      <c r="H4" s="25"/>
      <c r="I4" s="25"/>
      <c r="J4" s="25"/>
    </row>
    <row r="5" spans="1:10">
      <c r="A5" s="127">
        <v>180322060</v>
      </c>
      <c r="B5" s="105" t="s">
        <v>23</v>
      </c>
      <c r="C5" s="104">
        <v>199200</v>
      </c>
      <c r="D5" s="105" t="s">
        <v>24</v>
      </c>
      <c r="E5" s="105" t="s">
        <v>113</v>
      </c>
      <c r="F5" s="25"/>
      <c r="G5" s="25"/>
      <c r="H5" s="25"/>
      <c r="I5" s="25"/>
      <c r="J5" s="25"/>
    </row>
    <row r="6" spans="1:10">
      <c r="A6" s="127">
        <v>180321990</v>
      </c>
      <c r="B6" s="105" t="s">
        <v>23</v>
      </c>
      <c r="C6" s="104">
        <v>199200</v>
      </c>
      <c r="D6" s="105" t="s">
        <v>27</v>
      </c>
      <c r="E6" s="105" t="s">
        <v>113</v>
      </c>
      <c r="F6" s="25"/>
      <c r="G6" s="25"/>
      <c r="H6" s="25"/>
      <c r="I6" s="25"/>
      <c r="J6" s="25"/>
    </row>
    <row r="7" spans="1:10">
      <c r="A7" s="127">
        <v>180321989</v>
      </c>
      <c r="B7" s="105" t="s">
        <v>23</v>
      </c>
      <c r="C7" s="104">
        <v>199200</v>
      </c>
      <c r="D7" s="105" t="s">
        <v>117</v>
      </c>
      <c r="E7" s="105" t="s">
        <v>113</v>
      </c>
      <c r="F7" s="25"/>
      <c r="G7" s="25"/>
      <c r="H7" s="25"/>
      <c r="I7" s="25"/>
      <c r="J7" s="25"/>
    </row>
    <row r="8" spans="1:10">
      <c r="A8" s="127">
        <v>180802062</v>
      </c>
      <c r="B8" s="105" t="s">
        <v>119</v>
      </c>
      <c r="C8" s="104">
        <v>186000</v>
      </c>
      <c r="D8" s="105" t="s">
        <v>117</v>
      </c>
      <c r="E8" s="105" t="s">
        <v>113</v>
      </c>
      <c r="F8" s="25"/>
      <c r="G8" s="25"/>
      <c r="H8" s="25"/>
      <c r="I8" s="25"/>
      <c r="J8" s="25"/>
    </row>
    <row r="9" spans="1:10">
      <c r="A9" s="127">
        <v>180322052</v>
      </c>
      <c r="B9" s="105" t="s">
        <v>23</v>
      </c>
      <c r="C9" s="104">
        <v>199200</v>
      </c>
      <c r="D9" s="105" t="s">
        <v>21</v>
      </c>
      <c r="E9" s="105" t="s">
        <v>113</v>
      </c>
      <c r="F9" s="25"/>
      <c r="G9" s="25"/>
      <c r="H9" s="25"/>
      <c r="I9" s="25"/>
      <c r="J9" s="25"/>
    </row>
    <row r="10" spans="1:10">
      <c r="A10" s="127">
        <v>180322047</v>
      </c>
      <c r="B10" s="105" t="s">
        <v>23</v>
      </c>
      <c r="C10" s="104">
        <v>199200</v>
      </c>
      <c r="D10" s="105" t="s">
        <v>583</v>
      </c>
      <c r="E10" s="105" t="s">
        <v>113</v>
      </c>
      <c r="F10" s="25"/>
      <c r="G10" s="25"/>
      <c r="H10" s="25"/>
      <c r="I10" s="25"/>
      <c r="J10" s="25"/>
    </row>
    <row r="11" spans="1:10">
      <c r="A11" s="127">
        <v>180321996</v>
      </c>
      <c r="B11" s="105" t="s">
        <v>23</v>
      </c>
      <c r="C11" s="104">
        <v>199200</v>
      </c>
      <c r="D11" s="105" t="s">
        <v>116</v>
      </c>
      <c r="E11" s="105" t="s">
        <v>113</v>
      </c>
      <c r="F11" s="25"/>
      <c r="G11" s="25"/>
      <c r="H11" s="25"/>
      <c r="I11" s="25"/>
      <c r="J11" s="25"/>
    </row>
    <row r="12" spans="1:10">
      <c r="A12" s="127">
        <v>180802058</v>
      </c>
      <c r="B12" s="105" t="s">
        <v>119</v>
      </c>
      <c r="C12" s="104">
        <v>186000</v>
      </c>
      <c r="D12" s="105" t="s">
        <v>116</v>
      </c>
      <c r="E12" s="105" t="s">
        <v>113</v>
      </c>
      <c r="F12" s="25"/>
      <c r="G12" s="25"/>
      <c r="H12" s="25"/>
      <c r="I12" s="25"/>
      <c r="J12" s="25"/>
    </row>
    <row r="13" spans="1:10">
      <c r="A13" s="127">
        <v>180321997</v>
      </c>
      <c r="B13" s="105" t="s">
        <v>23</v>
      </c>
      <c r="C13" s="104">
        <v>199200</v>
      </c>
      <c r="D13" s="105" t="s">
        <v>115</v>
      </c>
      <c r="E13" s="105" t="s">
        <v>113</v>
      </c>
      <c r="F13" s="25"/>
      <c r="G13" s="25"/>
      <c r="H13" s="25"/>
      <c r="I13" s="25"/>
      <c r="J13" s="25"/>
    </row>
    <row r="14" spans="1:10">
      <c r="A14" s="127">
        <v>180802057</v>
      </c>
      <c r="B14" s="105" t="s">
        <v>119</v>
      </c>
      <c r="C14" s="104">
        <v>186000</v>
      </c>
      <c r="D14" s="105" t="s">
        <v>115</v>
      </c>
      <c r="E14" s="105" t="s">
        <v>113</v>
      </c>
      <c r="F14" s="25"/>
      <c r="G14" s="25"/>
      <c r="H14" s="25"/>
      <c r="I14" s="25"/>
      <c r="J14" s="25"/>
    </row>
    <row r="15" spans="1:10">
      <c r="A15" s="127">
        <v>180322049</v>
      </c>
      <c r="B15" s="105" t="s">
        <v>23</v>
      </c>
      <c r="C15" s="104">
        <v>199200</v>
      </c>
      <c r="D15" s="105" t="s">
        <v>118</v>
      </c>
      <c r="E15" s="105" t="s">
        <v>113</v>
      </c>
      <c r="F15" s="25"/>
      <c r="G15" s="25"/>
      <c r="H15" s="25"/>
      <c r="I15" s="25"/>
      <c r="J15" s="25"/>
    </row>
    <row r="16" spans="1:10">
      <c r="A16" s="127">
        <v>180802063</v>
      </c>
      <c r="B16" s="105" t="s">
        <v>119</v>
      </c>
      <c r="C16" s="104">
        <v>186000</v>
      </c>
      <c r="D16" s="105" t="s">
        <v>118</v>
      </c>
      <c r="E16" s="105" t="s">
        <v>113</v>
      </c>
      <c r="F16" s="25"/>
      <c r="G16" s="25"/>
      <c r="H16" s="25"/>
      <c r="I16" s="25"/>
      <c r="J16" s="25"/>
    </row>
    <row r="17" spans="1:10">
      <c r="A17" s="127">
        <v>180321998</v>
      </c>
      <c r="B17" s="105" t="s">
        <v>23</v>
      </c>
      <c r="C17" s="104">
        <v>199200</v>
      </c>
      <c r="D17" s="105" t="s">
        <v>29</v>
      </c>
      <c r="E17" s="105" t="s">
        <v>113</v>
      </c>
      <c r="F17" s="25"/>
      <c r="G17" s="25"/>
      <c r="H17" s="25"/>
      <c r="I17" s="25"/>
      <c r="J17" s="25"/>
    </row>
    <row r="18" spans="1:10">
      <c r="A18" s="127">
        <v>180321988</v>
      </c>
      <c r="B18" s="105" t="s">
        <v>23</v>
      </c>
      <c r="C18" s="104">
        <v>199200</v>
      </c>
      <c r="D18" s="105" t="s">
        <v>22</v>
      </c>
      <c r="E18" s="105" t="s">
        <v>113</v>
      </c>
      <c r="F18" s="25"/>
      <c r="G18" s="25"/>
      <c r="H18" s="25"/>
      <c r="I18" s="25"/>
      <c r="J18" s="25"/>
    </row>
    <row r="19" spans="1:10">
      <c r="A19" s="127">
        <v>180802059</v>
      </c>
      <c r="B19" s="105" t="s">
        <v>119</v>
      </c>
      <c r="C19" s="104">
        <v>186000</v>
      </c>
      <c r="D19" s="105" t="s">
        <v>22</v>
      </c>
      <c r="E19" s="105" t="s">
        <v>113</v>
      </c>
      <c r="F19" s="25"/>
      <c r="G19" s="25"/>
      <c r="H19" s="25"/>
      <c r="I19" s="25"/>
      <c r="J19" s="25"/>
    </row>
    <row r="20" spans="1:10">
      <c r="A20" s="127">
        <v>180321993</v>
      </c>
      <c r="B20" s="105" t="s">
        <v>23</v>
      </c>
      <c r="C20" s="104">
        <v>199200</v>
      </c>
      <c r="D20" s="105" t="s">
        <v>30</v>
      </c>
      <c r="E20" s="105" t="s">
        <v>113</v>
      </c>
      <c r="F20" s="25"/>
      <c r="G20" s="25"/>
      <c r="H20" s="25"/>
      <c r="I20" s="25"/>
      <c r="J20" s="25"/>
    </row>
    <row r="21" spans="1:10">
      <c r="A21" s="127">
        <v>180322070</v>
      </c>
      <c r="B21" s="105" t="s">
        <v>23</v>
      </c>
      <c r="C21" s="104">
        <v>199200</v>
      </c>
      <c r="D21" s="105" t="s">
        <v>26</v>
      </c>
      <c r="E21" s="105" t="s">
        <v>113</v>
      </c>
      <c r="F21" s="25"/>
      <c r="G21" s="25"/>
      <c r="H21" s="25"/>
      <c r="I21" s="25"/>
      <c r="J21" s="25"/>
    </row>
    <row r="22" spans="1:10">
      <c r="A22" s="127">
        <v>180322058</v>
      </c>
      <c r="B22" s="105" t="s">
        <v>23</v>
      </c>
      <c r="C22" s="104">
        <v>199200</v>
      </c>
      <c r="D22" s="105" t="s">
        <v>25</v>
      </c>
      <c r="E22" s="105" t="s">
        <v>113</v>
      </c>
      <c r="F22" s="25"/>
      <c r="G22" s="25"/>
      <c r="H22" s="25"/>
      <c r="I22" s="25"/>
      <c r="J22" s="25"/>
    </row>
    <row r="23" spans="1:10">
      <c r="A23" s="127">
        <v>180322066</v>
      </c>
      <c r="B23" s="105" t="s">
        <v>23</v>
      </c>
      <c r="C23" s="104">
        <v>199200</v>
      </c>
      <c r="D23" s="105" t="s">
        <v>28</v>
      </c>
      <c r="E23" s="105" t="s">
        <v>113</v>
      </c>
      <c r="F23" s="25"/>
      <c r="G23" s="25"/>
      <c r="H23" s="25"/>
      <c r="I23" s="25"/>
      <c r="J23" s="25"/>
    </row>
    <row r="24" spans="1:10">
      <c r="A24" s="127">
        <v>180322056</v>
      </c>
      <c r="B24" s="105" t="s">
        <v>23</v>
      </c>
      <c r="C24" s="104">
        <v>199200</v>
      </c>
      <c r="D24" s="105" t="s">
        <v>114</v>
      </c>
      <c r="E24" s="105" t="s">
        <v>113</v>
      </c>
      <c r="F24" s="25"/>
      <c r="G24" s="25"/>
      <c r="H24" s="25"/>
      <c r="I24" s="25"/>
      <c r="J24" s="25"/>
    </row>
    <row r="25" spans="1:10">
      <c r="A25" s="127">
        <v>180802061</v>
      </c>
      <c r="B25" s="105" t="s">
        <v>119</v>
      </c>
      <c r="C25" s="104">
        <v>186000</v>
      </c>
      <c r="D25" s="105" t="s">
        <v>114</v>
      </c>
      <c r="E25" s="105" t="s">
        <v>113</v>
      </c>
      <c r="F25" s="25"/>
      <c r="G25" s="25"/>
      <c r="H25" s="25"/>
      <c r="I25" s="25"/>
      <c r="J25" s="25"/>
    </row>
    <row r="26" spans="1:10">
      <c r="A26" s="127">
        <v>180802121</v>
      </c>
      <c r="B26" s="105" t="s">
        <v>246</v>
      </c>
      <c r="C26" s="104">
        <v>152500</v>
      </c>
      <c r="D26" s="105" t="s">
        <v>11</v>
      </c>
      <c r="E26" s="105" t="s">
        <v>17</v>
      </c>
      <c r="F26" s="25"/>
      <c r="G26" s="25"/>
      <c r="H26" s="25"/>
      <c r="I26" s="25"/>
      <c r="J26" s="25"/>
    </row>
    <row r="27" spans="1:10">
      <c r="A27" s="127" t="s">
        <v>232</v>
      </c>
      <c r="B27" s="105" t="s">
        <v>231</v>
      </c>
      <c r="C27" s="104">
        <v>111406</v>
      </c>
      <c r="D27" s="105" t="s">
        <v>9</v>
      </c>
      <c r="E27" s="105" t="s">
        <v>230</v>
      </c>
      <c r="F27" s="29"/>
      <c r="G27" s="34"/>
      <c r="H27" s="29"/>
      <c r="I27" s="31"/>
      <c r="J27" s="32"/>
    </row>
    <row r="28" spans="1:10">
      <c r="A28" s="127" t="s">
        <v>233</v>
      </c>
      <c r="B28" s="105" t="s">
        <v>231</v>
      </c>
      <c r="C28" s="104">
        <v>111406</v>
      </c>
      <c r="D28" s="105" t="s">
        <v>9</v>
      </c>
      <c r="E28" s="105" t="s">
        <v>230</v>
      </c>
      <c r="F28" s="29"/>
      <c r="G28" s="34"/>
      <c r="H28" s="29"/>
      <c r="I28" s="31"/>
      <c r="J28" s="32"/>
    </row>
    <row r="29" spans="1:10">
      <c r="A29" s="127" t="s">
        <v>234</v>
      </c>
      <c r="B29" s="105" t="s">
        <v>231</v>
      </c>
      <c r="C29" s="104">
        <v>111406</v>
      </c>
      <c r="D29" s="105" t="s">
        <v>9</v>
      </c>
      <c r="E29" s="105" t="s">
        <v>230</v>
      </c>
      <c r="F29" s="29"/>
      <c r="G29" s="34"/>
      <c r="H29" s="29"/>
      <c r="I29" s="31"/>
      <c r="J29" s="32"/>
    </row>
    <row r="30" spans="1:10">
      <c r="A30" s="127" t="s">
        <v>235</v>
      </c>
      <c r="B30" s="105" t="s">
        <v>231</v>
      </c>
      <c r="C30" s="104">
        <v>111405</v>
      </c>
      <c r="D30" s="105" t="s">
        <v>9</v>
      </c>
      <c r="E30" s="105" t="s">
        <v>230</v>
      </c>
      <c r="F30" s="29"/>
      <c r="G30" s="34"/>
      <c r="H30" s="29"/>
      <c r="I30" s="31"/>
      <c r="J30" s="32"/>
    </row>
    <row r="31" spans="1:10">
      <c r="A31" s="127" t="s">
        <v>236</v>
      </c>
      <c r="B31" s="105" t="s">
        <v>231</v>
      </c>
      <c r="C31" s="104">
        <v>111405</v>
      </c>
      <c r="D31" s="105" t="s">
        <v>9</v>
      </c>
      <c r="E31" s="105" t="s">
        <v>230</v>
      </c>
      <c r="F31" s="29"/>
      <c r="G31" s="34"/>
      <c r="H31" s="29"/>
      <c r="I31" s="31"/>
      <c r="J31" s="32"/>
    </row>
    <row r="32" spans="1:10">
      <c r="A32" s="127" t="s">
        <v>237</v>
      </c>
      <c r="B32" s="105" t="s">
        <v>231</v>
      </c>
      <c r="C32" s="104">
        <v>111405</v>
      </c>
      <c r="D32" s="105" t="s">
        <v>9</v>
      </c>
      <c r="E32" s="105" t="s">
        <v>230</v>
      </c>
      <c r="F32" s="29"/>
      <c r="G32" s="34"/>
      <c r="H32" s="29"/>
      <c r="I32" s="31"/>
      <c r="J32" s="32"/>
    </row>
    <row r="33" spans="1:10">
      <c r="A33" s="127" t="s">
        <v>239</v>
      </c>
      <c r="B33" s="105" t="s">
        <v>238</v>
      </c>
      <c r="C33" s="104">
        <v>142875</v>
      </c>
      <c r="D33" s="105" t="s">
        <v>9</v>
      </c>
      <c r="E33" s="105" t="s">
        <v>230</v>
      </c>
      <c r="F33" s="29"/>
      <c r="G33" s="34"/>
      <c r="H33" s="29"/>
      <c r="I33" s="31"/>
      <c r="J33" s="32"/>
    </row>
    <row r="34" spans="1:10">
      <c r="A34" s="127" t="s">
        <v>240</v>
      </c>
      <c r="B34" s="105" t="s">
        <v>238</v>
      </c>
      <c r="C34" s="104">
        <v>142875</v>
      </c>
      <c r="D34" s="105" t="s">
        <v>9</v>
      </c>
      <c r="E34" s="105" t="s">
        <v>230</v>
      </c>
      <c r="F34" s="29"/>
      <c r="G34" s="34"/>
      <c r="H34" s="29"/>
      <c r="I34" s="31"/>
      <c r="J34" s="32"/>
    </row>
    <row r="35" spans="1:10">
      <c r="A35" s="127" t="s">
        <v>242</v>
      </c>
      <c r="B35" s="105" t="s">
        <v>241</v>
      </c>
      <c r="C35" s="104">
        <v>103815</v>
      </c>
      <c r="D35" s="105" t="s">
        <v>9</v>
      </c>
      <c r="E35" s="105" t="s">
        <v>230</v>
      </c>
      <c r="F35" s="29"/>
      <c r="G35" s="34"/>
      <c r="H35" s="29"/>
      <c r="I35" s="31"/>
      <c r="J35" s="32"/>
    </row>
    <row r="36" spans="1:10">
      <c r="A36" s="127">
        <v>751922094</v>
      </c>
      <c r="B36" s="105" t="s">
        <v>243</v>
      </c>
      <c r="C36" s="104">
        <v>110871</v>
      </c>
      <c r="D36" s="105" t="s">
        <v>9</v>
      </c>
      <c r="E36" s="105" t="s">
        <v>230</v>
      </c>
      <c r="F36" s="29"/>
      <c r="G36" s="34"/>
      <c r="H36" s="29"/>
      <c r="I36" s="31"/>
      <c r="J36" s="32"/>
    </row>
    <row r="37" spans="1:10">
      <c r="A37" s="106"/>
      <c r="B37" s="107"/>
      <c r="C37" s="104"/>
      <c r="D37" s="105"/>
      <c r="E37" s="105"/>
      <c r="F37" s="25"/>
      <c r="G37" s="25"/>
      <c r="H37" s="25"/>
      <c r="I37" s="25"/>
      <c r="J37" s="25"/>
    </row>
    <row r="38" spans="1:10">
      <c r="A38" s="148" t="s">
        <v>20</v>
      </c>
      <c r="B38" s="149"/>
      <c r="C38" s="97">
        <f>SUM(C3:C37)</f>
        <v>5810569</v>
      </c>
      <c r="D38" s="98"/>
      <c r="E38" s="98"/>
      <c r="F38" s="25"/>
      <c r="G38" s="25"/>
      <c r="H38" s="25"/>
      <c r="I38" s="25"/>
      <c r="J38" s="25"/>
    </row>
    <row r="39" spans="1:10">
      <c r="E39" s="46"/>
    </row>
    <row r="40" spans="1:10">
      <c r="A40" s="109"/>
      <c r="B40" s="110"/>
      <c r="C40" s="111"/>
      <c r="D40" s="110"/>
      <c r="E40" s="110"/>
    </row>
    <row r="41" spans="1:10">
      <c r="A41" s="109"/>
      <c r="B41" s="110"/>
      <c r="C41" s="111"/>
      <c r="D41" s="110"/>
      <c r="E41" s="110"/>
    </row>
  </sheetData>
  <mergeCells count="2">
    <mergeCell ref="A38:B38"/>
    <mergeCell ref="A1:E1"/>
  </mergeCells>
  <phoneticPr fontId="0" type="noConversion"/>
  <pageMargins left="0.17" right="0.16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6"/>
  <sheetViews>
    <sheetView topLeftCell="A109" workbookViewId="0">
      <selection activeCell="C115" sqref="C115"/>
    </sheetView>
  </sheetViews>
  <sheetFormatPr defaultColWidth="9.140625" defaultRowHeight="12.75"/>
  <cols>
    <col min="1" max="1" width="11.85546875" style="39" bestFit="1" customWidth="1"/>
    <col min="2" max="2" width="53.28515625" style="39" bestFit="1" customWidth="1"/>
    <col min="3" max="3" width="21.85546875" style="40" customWidth="1"/>
    <col min="4" max="4" width="11.28515625" style="40" hidden="1" customWidth="1"/>
    <col min="5" max="5" width="40.140625" style="39" bestFit="1" customWidth="1"/>
    <col min="6" max="6" width="34.140625" style="39" bestFit="1" customWidth="1"/>
    <col min="7" max="16384" width="9.140625" style="39"/>
  </cols>
  <sheetData>
    <row r="1" spans="1:6" ht="15.75">
      <c r="A1" s="138" t="s">
        <v>622</v>
      </c>
      <c r="B1" s="138"/>
      <c r="C1" s="138"/>
      <c r="D1" s="138"/>
      <c r="E1" s="138"/>
      <c r="F1" s="138"/>
    </row>
    <row r="2" spans="1:6" s="69" customFormat="1" ht="31.5">
      <c r="A2" s="67" t="s">
        <v>253</v>
      </c>
      <c r="B2" s="67" t="s">
        <v>254</v>
      </c>
      <c r="C2" s="68" t="s">
        <v>480</v>
      </c>
      <c r="D2" s="66" t="s">
        <v>499</v>
      </c>
      <c r="E2" s="150" t="s">
        <v>112</v>
      </c>
      <c r="F2" s="150"/>
    </row>
    <row r="3" spans="1:6">
      <c r="A3" s="121" t="s">
        <v>269</v>
      </c>
      <c r="B3" s="121" t="s">
        <v>270</v>
      </c>
      <c r="C3" s="122">
        <v>40000</v>
      </c>
      <c r="D3" s="122">
        <v>40</v>
      </c>
      <c r="E3" s="121" t="s">
        <v>271</v>
      </c>
      <c r="F3" s="9" t="s">
        <v>47</v>
      </c>
    </row>
    <row r="4" spans="1:6" s="99" customFormat="1">
      <c r="A4" s="121" t="s">
        <v>255</v>
      </c>
      <c r="B4" s="121" t="s">
        <v>256</v>
      </c>
      <c r="C4" s="122">
        <v>33000</v>
      </c>
      <c r="D4" s="122">
        <v>33</v>
      </c>
      <c r="E4" s="121" t="s">
        <v>257</v>
      </c>
      <c r="F4" s="9" t="s">
        <v>105</v>
      </c>
    </row>
    <row r="5" spans="1:6">
      <c r="A5" s="121" t="s">
        <v>261</v>
      </c>
      <c r="B5" s="121" t="s">
        <v>262</v>
      </c>
      <c r="C5" s="122">
        <v>50000</v>
      </c>
      <c r="D5" s="122">
        <v>50</v>
      </c>
      <c r="E5" s="121" t="s">
        <v>263</v>
      </c>
      <c r="F5" s="9" t="s">
        <v>47</v>
      </c>
    </row>
    <row r="6" spans="1:6">
      <c r="A6" s="121" t="s">
        <v>266</v>
      </c>
      <c r="B6" s="121" t="s">
        <v>267</v>
      </c>
      <c r="C6" s="122">
        <v>354093</v>
      </c>
      <c r="D6" s="122">
        <v>354</v>
      </c>
      <c r="E6" s="121" t="s">
        <v>268</v>
      </c>
      <c r="F6" s="9" t="s">
        <v>182</v>
      </c>
    </row>
    <row r="7" spans="1:6">
      <c r="A7" s="121" t="s">
        <v>258</v>
      </c>
      <c r="B7" s="121" t="s">
        <v>259</v>
      </c>
      <c r="C7" s="122">
        <v>140000</v>
      </c>
      <c r="D7" s="122">
        <v>140</v>
      </c>
      <c r="E7" s="121" t="s">
        <v>260</v>
      </c>
      <c r="F7" s="9" t="s">
        <v>57</v>
      </c>
    </row>
    <row r="8" spans="1:6">
      <c r="A8" s="121" t="s">
        <v>264</v>
      </c>
      <c r="B8" s="121" t="s">
        <v>265</v>
      </c>
      <c r="C8" s="122">
        <v>90000</v>
      </c>
      <c r="D8" s="122">
        <f>C8/1000</f>
        <v>90</v>
      </c>
      <c r="E8" s="121" t="s">
        <v>260</v>
      </c>
      <c r="F8" s="9" t="s">
        <v>57</v>
      </c>
    </row>
    <row r="9" spans="1:6">
      <c r="A9" s="121" t="s">
        <v>274</v>
      </c>
      <c r="B9" s="121" t="s">
        <v>275</v>
      </c>
      <c r="C9" s="122">
        <v>61800</v>
      </c>
      <c r="D9" s="122">
        <v>61800</v>
      </c>
      <c r="E9" s="121" t="s">
        <v>276</v>
      </c>
      <c r="F9" s="9" t="s">
        <v>39</v>
      </c>
    </row>
    <row r="10" spans="1:6">
      <c r="A10" s="121" t="s">
        <v>277</v>
      </c>
      <c r="B10" s="121" t="s">
        <v>278</v>
      </c>
      <c r="C10" s="122">
        <v>75000</v>
      </c>
      <c r="D10" s="122">
        <v>75000</v>
      </c>
      <c r="E10" s="121" t="s">
        <v>276</v>
      </c>
      <c r="F10" s="9" t="s">
        <v>39</v>
      </c>
    </row>
    <row r="11" spans="1:6">
      <c r="A11" s="121" t="s">
        <v>279</v>
      </c>
      <c r="B11" s="121" t="s">
        <v>280</v>
      </c>
      <c r="C11" s="122">
        <v>30000</v>
      </c>
      <c r="D11" s="122">
        <v>30000</v>
      </c>
      <c r="E11" s="121" t="s">
        <v>276</v>
      </c>
      <c r="F11" s="9" t="s">
        <v>39</v>
      </c>
    </row>
    <row r="12" spans="1:6">
      <c r="A12" s="121" t="s">
        <v>281</v>
      </c>
      <c r="B12" s="121" t="s">
        <v>282</v>
      </c>
      <c r="C12" s="122">
        <v>31840</v>
      </c>
      <c r="D12" s="122">
        <v>31840</v>
      </c>
      <c r="E12" s="121" t="s">
        <v>276</v>
      </c>
      <c r="F12" s="9" t="s">
        <v>39</v>
      </c>
    </row>
    <row r="13" spans="1:6">
      <c r="A13" s="121" t="s">
        <v>283</v>
      </c>
      <c r="B13" s="121" t="s">
        <v>284</v>
      </c>
      <c r="C13" s="122">
        <v>16000</v>
      </c>
      <c r="D13" s="122">
        <v>16000</v>
      </c>
      <c r="E13" s="121" t="s">
        <v>276</v>
      </c>
      <c r="F13" s="9" t="s">
        <v>39</v>
      </c>
    </row>
    <row r="14" spans="1:6">
      <c r="A14" s="121" t="s">
        <v>285</v>
      </c>
      <c r="B14" s="121" t="s">
        <v>286</v>
      </c>
      <c r="C14" s="122">
        <v>13440</v>
      </c>
      <c r="D14" s="122">
        <v>13440</v>
      </c>
      <c r="E14" s="121" t="s">
        <v>276</v>
      </c>
      <c r="F14" s="9" t="s">
        <v>39</v>
      </c>
    </row>
    <row r="15" spans="1:6">
      <c r="A15" s="121" t="s">
        <v>287</v>
      </c>
      <c r="B15" s="121" t="s">
        <v>288</v>
      </c>
      <c r="C15" s="122">
        <v>90000</v>
      </c>
      <c r="D15" s="122">
        <v>90000</v>
      </c>
      <c r="E15" s="121" t="s">
        <v>276</v>
      </c>
      <c r="F15" s="9" t="s">
        <v>39</v>
      </c>
    </row>
    <row r="16" spans="1:6">
      <c r="A16" s="121" t="s">
        <v>289</v>
      </c>
      <c r="B16" s="121" t="s">
        <v>290</v>
      </c>
      <c r="C16" s="122">
        <v>10000</v>
      </c>
      <c r="D16" s="122">
        <v>10000</v>
      </c>
      <c r="E16" s="121" t="s">
        <v>276</v>
      </c>
      <c r="F16" s="9" t="s">
        <v>39</v>
      </c>
    </row>
    <row r="17" spans="1:6">
      <c r="A17" s="121" t="s">
        <v>291</v>
      </c>
      <c r="B17" s="121" t="s">
        <v>292</v>
      </c>
      <c r="C17" s="122">
        <v>15000</v>
      </c>
      <c r="D17" s="122">
        <v>15000</v>
      </c>
      <c r="E17" s="121" t="s">
        <v>276</v>
      </c>
      <c r="F17" s="9" t="s">
        <v>39</v>
      </c>
    </row>
    <row r="18" spans="1:6">
      <c r="A18" s="121" t="s">
        <v>293</v>
      </c>
      <c r="B18" s="121" t="s">
        <v>294</v>
      </c>
      <c r="C18" s="122">
        <v>22000</v>
      </c>
      <c r="D18" s="122">
        <v>22000</v>
      </c>
      <c r="E18" s="121" t="s">
        <v>276</v>
      </c>
      <c r="F18" s="9" t="s">
        <v>39</v>
      </c>
    </row>
    <row r="19" spans="1:6">
      <c r="A19" s="121" t="s">
        <v>295</v>
      </c>
      <c r="B19" s="121" t="s">
        <v>296</v>
      </c>
      <c r="C19" s="122">
        <v>40000</v>
      </c>
      <c r="D19" s="122">
        <v>40000</v>
      </c>
      <c r="E19" s="121" t="s">
        <v>276</v>
      </c>
      <c r="F19" s="9" t="s">
        <v>39</v>
      </c>
    </row>
    <row r="20" spans="1:6">
      <c r="A20" s="121" t="s">
        <v>297</v>
      </c>
      <c r="B20" s="121" t="s">
        <v>298</v>
      </c>
      <c r="C20" s="122">
        <v>40000</v>
      </c>
      <c r="D20" s="122">
        <v>40000</v>
      </c>
      <c r="E20" s="121" t="s">
        <v>276</v>
      </c>
      <c r="F20" s="9" t="s">
        <v>39</v>
      </c>
    </row>
    <row r="21" spans="1:6">
      <c r="A21" s="121" t="s">
        <v>299</v>
      </c>
      <c r="B21" s="121" t="s">
        <v>300</v>
      </c>
      <c r="C21" s="122">
        <v>6000</v>
      </c>
      <c r="D21" s="122">
        <v>6000</v>
      </c>
      <c r="E21" s="121" t="s">
        <v>276</v>
      </c>
      <c r="F21" s="9" t="s">
        <v>39</v>
      </c>
    </row>
    <row r="22" spans="1:6">
      <c r="A22" s="121" t="s">
        <v>301</v>
      </c>
      <c r="B22" s="121" t="s">
        <v>302</v>
      </c>
      <c r="C22" s="122">
        <v>6000</v>
      </c>
      <c r="D22" s="122">
        <v>6000</v>
      </c>
      <c r="E22" s="121" t="s">
        <v>276</v>
      </c>
      <c r="F22" s="9" t="s">
        <v>39</v>
      </c>
    </row>
    <row r="23" spans="1:6">
      <c r="A23" s="121" t="s">
        <v>303</v>
      </c>
      <c r="B23" s="121" t="s">
        <v>304</v>
      </c>
      <c r="C23" s="122">
        <v>20000</v>
      </c>
      <c r="D23" s="122">
        <v>20000</v>
      </c>
      <c r="E23" s="121" t="s">
        <v>276</v>
      </c>
      <c r="F23" s="9" t="s">
        <v>39</v>
      </c>
    </row>
    <row r="24" spans="1:6">
      <c r="A24" s="121" t="s">
        <v>305</v>
      </c>
      <c r="B24" s="121" t="s">
        <v>306</v>
      </c>
      <c r="C24" s="122">
        <v>40000</v>
      </c>
      <c r="D24" s="122">
        <v>40000</v>
      </c>
      <c r="E24" s="121" t="s">
        <v>276</v>
      </c>
      <c r="F24" s="9" t="s">
        <v>39</v>
      </c>
    </row>
    <row r="25" spans="1:6">
      <c r="A25" s="121" t="s">
        <v>307</v>
      </c>
      <c r="B25" s="121" t="s">
        <v>308</v>
      </c>
      <c r="C25" s="122">
        <v>50000</v>
      </c>
      <c r="D25" s="122">
        <v>50000</v>
      </c>
      <c r="E25" s="121" t="s">
        <v>276</v>
      </c>
      <c r="F25" s="9" t="s">
        <v>39</v>
      </c>
    </row>
    <row r="26" spans="1:6">
      <c r="A26" s="121" t="s">
        <v>309</v>
      </c>
      <c r="B26" s="121" t="s">
        <v>310</v>
      </c>
      <c r="C26" s="122">
        <v>50000</v>
      </c>
      <c r="D26" s="122">
        <v>50000</v>
      </c>
      <c r="E26" s="121" t="s">
        <v>276</v>
      </c>
      <c r="F26" s="9" t="s">
        <v>39</v>
      </c>
    </row>
    <row r="27" spans="1:6">
      <c r="A27" s="121" t="s">
        <v>311</v>
      </c>
      <c r="B27" s="121" t="s">
        <v>312</v>
      </c>
      <c r="C27" s="122">
        <v>40000</v>
      </c>
      <c r="D27" s="122">
        <v>40000</v>
      </c>
      <c r="E27" s="121" t="s">
        <v>276</v>
      </c>
      <c r="F27" s="9" t="s">
        <v>39</v>
      </c>
    </row>
    <row r="28" spans="1:6">
      <c r="A28" s="121" t="s">
        <v>313</v>
      </c>
      <c r="B28" s="121" t="s">
        <v>314</v>
      </c>
      <c r="C28" s="122">
        <v>15000</v>
      </c>
      <c r="D28" s="122">
        <v>15000</v>
      </c>
      <c r="E28" s="121" t="s">
        <v>276</v>
      </c>
      <c r="F28" s="9" t="s">
        <v>39</v>
      </c>
    </row>
    <row r="29" spans="1:6">
      <c r="A29" s="121" t="s">
        <v>315</v>
      </c>
      <c r="B29" s="121" t="s">
        <v>316</v>
      </c>
      <c r="C29" s="122">
        <v>7500</v>
      </c>
      <c r="D29" s="122">
        <v>7500</v>
      </c>
      <c r="E29" s="121" t="s">
        <v>276</v>
      </c>
      <c r="F29" s="9" t="s">
        <v>39</v>
      </c>
    </row>
    <row r="30" spans="1:6">
      <c r="A30" s="121" t="s">
        <v>317</v>
      </c>
      <c r="B30" s="121" t="s">
        <v>318</v>
      </c>
      <c r="C30" s="122">
        <v>7500</v>
      </c>
      <c r="D30" s="122">
        <v>7500</v>
      </c>
      <c r="E30" s="121" t="s">
        <v>276</v>
      </c>
      <c r="F30" s="9" t="s">
        <v>39</v>
      </c>
    </row>
    <row r="31" spans="1:6">
      <c r="A31" s="121" t="s">
        <v>319</v>
      </c>
      <c r="B31" s="121" t="s">
        <v>320</v>
      </c>
      <c r="C31" s="122">
        <v>50000</v>
      </c>
      <c r="D31" s="122">
        <v>50000</v>
      </c>
      <c r="E31" s="121" t="s">
        <v>276</v>
      </c>
      <c r="F31" s="9" t="s">
        <v>39</v>
      </c>
    </row>
    <row r="32" spans="1:6">
      <c r="A32" s="121" t="s">
        <v>321</v>
      </c>
      <c r="B32" s="121" t="s">
        <v>322</v>
      </c>
      <c r="C32" s="122">
        <v>10000</v>
      </c>
      <c r="D32" s="122">
        <v>10000</v>
      </c>
      <c r="E32" s="121" t="s">
        <v>276</v>
      </c>
      <c r="F32" s="9" t="s">
        <v>39</v>
      </c>
    </row>
    <row r="33" spans="1:6">
      <c r="A33" s="121" t="s">
        <v>323</v>
      </c>
      <c r="B33" s="121" t="s">
        <v>324</v>
      </c>
      <c r="C33" s="122">
        <v>8000</v>
      </c>
      <c r="D33" s="122">
        <v>8000</v>
      </c>
      <c r="E33" s="121" t="s">
        <v>276</v>
      </c>
      <c r="F33" s="9" t="s">
        <v>39</v>
      </c>
    </row>
    <row r="34" spans="1:6">
      <c r="A34" s="121" t="s">
        <v>325</v>
      </c>
      <c r="B34" s="121" t="s">
        <v>326</v>
      </c>
      <c r="C34" s="122">
        <v>9000</v>
      </c>
      <c r="D34" s="122">
        <v>9000</v>
      </c>
      <c r="E34" s="121" t="s">
        <v>276</v>
      </c>
      <c r="F34" s="9" t="s">
        <v>39</v>
      </c>
    </row>
    <row r="35" spans="1:6">
      <c r="A35" s="121" t="s">
        <v>327</v>
      </c>
      <c r="B35" s="121" t="s">
        <v>328</v>
      </c>
      <c r="C35" s="122">
        <v>10000</v>
      </c>
      <c r="D35" s="122">
        <v>10000</v>
      </c>
      <c r="E35" s="121" t="s">
        <v>276</v>
      </c>
      <c r="F35" s="9" t="s">
        <v>39</v>
      </c>
    </row>
    <row r="36" spans="1:6">
      <c r="A36" s="121" t="s">
        <v>329</v>
      </c>
      <c r="B36" s="121" t="s">
        <v>330</v>
      </c>
      <c r="C36" s="122">
        <v>20000</v>
      </c>
      <c r="D36" s="122">
        <v>20000</v>
      </c>
      <c r="E36" s="121" t="s">
        <v>276</v>
      </c>
      <c r="F36" s="9" t="s">
        <v>39</v>
      </c>
    </row>
    <row r="37" spans="1:6">
      <c r="A37" s="121" t="s">
        <v>331</v>
      </c>
      <c r="B37" s="121" t="s">
        <v>332</v>
      </c>
      <c r="C37" s="122">
        <v>400000</v>
      </c>
      <c r="D37" s="122">
        <v>400000</v>
      </c>
      <c r="E37" s="121" t="s">
        <v>276</v>
      </c>
      <c r="F37" s="9" t="s">
        <v>39</v>
      </c>
    </row>
    <row r="38" spans="1:6">
      <c r="A38" s="121" t="s">
        <v>333</v>
      </c>
      <c r="B38" s="121" t="s">
        <v>334</v>
      </c>
      <c r="C38" s="122">
        <v>100000</v>
      </c>
      <c r="D38" s="122">
        <v>100000</v>
      </c>
      <c r="E38" s="121" t="s">
        <v>276</v>
      </c>
      <c r="F38" s="9" t="s">
        <v>39</v>
      </c>
    </row>
    <row r="39" spans="1:6">
      <c r="A39" s="121" t="s">
        <v>335</v>
      </c>
      <c r="B39" s="121" t="s">
        <v>336</v>
      </c>
      <c r="C39" s="122">
        <v>8000</v>
      </c>
      <c r="D39" s="122">
        <v>8000</v>
      </c>
      <c r="E39" s="121" t="s">
        <v>276</v>
      </c>
      <c r="F39" s="9" t="s">
        <v>39</v>
      </c>
    </row>
    <row r="40" spans="1:6">
      <c r="A40" s="121" t="s">
        <v>337</v>
      </c>
      <c r="B40" s="121" t="s">
        <v>338</v>
      </c>
      <c r="C40" s="122">
        <v>27000</v>
      </c>
      <c r="D40" s="122">
        <v>27000</v>
      </c>
      <c r="E40" s="121" t="s">
        <v>276</v>
      </c>
      <c r="F40" s="9" t="s">
        <v>39</v>
      </c>
    </row>
    <row r="41" spans="1:6">
      <c r="A41" s="121" t="s">
        <v>339</v>
      </c>
      <c r="B41" s="121" t="s">
        <v>340</v>
      </c>
      <c r="C41" s="122">
        <v>30000</v>
      </c>
      <c r="D41" s="122">
        <v>30000</v>
      </c>
      <c r="E41" s="121" t="s">
        <v>276</v>
      </c>
      <c r="F41" s="9" t="s">
        <v>39</v>
      </c>
    </row>
    <row r="42" spans="1:6">
      <c r="A42" s="121" t="s">
        <v>341</v>
      </c>
      <c r="B42" s="121" t="s">
        <v>342</v>
      </c>
      <c r="C42" s="122">
        <v>30000</v>
      </c>
      <c r="D42" s="122">
        <v>30000</v>
      </c>
      <c r="E42" s="121" t="s">
        <v>276</v>
      </c>
      <c r="F42" s="9" t="s">
        <v>39</v>
      </c>
    </row>
    <row r="43" spans="1:6">
      <c r="A43" s="121" t="s">
        <v>343</v>
      </c>
      <c r="B43" s="121" t="s">
        <v>344</v>
      </c>
      <c r="C43" s="122">
        <v>59547</v>
      </c>
      <c r="D43" s="122">
        <v>59547</v>
      </c>
      <c r="E43" s="121" t="s">
        <v>276</v>
      </c>
      <c r="F43" s="9" t="s">
        <v>39</v>
      </c>
    </row>
    <row r="44" spans="1:6">
      <c r="A44" s="121" t="s">
        <v>345</v>
      </c>
      <c r="B44" s="121" t="s">
        <v>346</v>
      </c>
      <c r="C44" s="122">
        <v>70000</v>
      </c>
      <c r="D44" s="122">
        <v>70000</v>
      </c>
      <c r="E44" s="121" t="s">
        <v>276</v>
      </c>
      <c r="F44" s="9" t="s">
        <v>39</v>
      </c>
    </row>
    <row r="45" spans="1:6">
      <c r="A45" s="121" t="s">
        <v>347</v>
      </c>
      <c r="B45" s="121" t="s">
        <v>348</v>
      </c>
      <c r="C45" s="122">
        <v>70000</v>
      </c>
      <c r="D45" s="122">
        <v>70000</v>
      </c>
      <c r="E45" s="121" t="s">
        <v>276</v>
      </c>
      <c r="F45" s="9" t="s">
        <v>39</v>
      </c>
    </row>
    <row r="46" spans="1:6">
      <c r="A46" s="121" t="s">
        <v>349</v>
      </c>
      <c r="B46" s="121" t="s">
        <v>350</v>
      </c>
      <c r="C46" s="122">
        <v>70000</v>
      </c>
      <c r="D46" s="122">
        <v>70000</v>
      </c>
      <c r="E46" s="121" t="s">
        <v>276</v>
      </c>
      <c r="F46" s="9" t="s">
        <v>39</v>
      </c>
    </row>
    <row r="47" spans="1:6">
      <c r="A47" s="121" t="s">
        <v>351</v>
      </c>
      <c r="B47" s="121" t="s">
        <v>352</v>
      </c>
      <c r="C47" s="122">
        <v>70000</v>
      </c>
      <c r="D47" s="122">
        <v>70000</v>
      </c>
      <c r="E47" s="121" t="s">
        <v>276</v>
      </c>
      <c r="F47" s="9" t="s">
        <v>39</v>
      </c>
    </row>
    <row r="48" spans="1:6">
      <c r="A48" s="121" t="s">
        <v>353</v>
      </c>
      <c r="B48" s="121" t="s">
        <v>354</v>
      </c>
      <c r="C48" s="122">
        <v>50000</v>
      </c>
      <c r="D48" s="122">
        <v>50000</v>
      </c>
      <c r="E48" s="121" t="s">
        <v>276</v>
      </c>
      <c r="F48" s="9" t="s">
        <v>39</v>
      </c>
    </row>
    <row r="49" spans="1:6">
      <c r="A49" s="121" t="s">
        <v>355</v>
      </c>
      <c r="B49" s="121" t="s">
        <v>356</v>
      </c>
      <c r="C49" s="122">
        <v>56000</v>
      </c>
      <c r="D49" s="122">
        <v>56000</v>
      </c>
      <c r="E49" s="121" t="s">
        <v>276</v>
      </c>
      <c r="F49" s="9" t="s">
        <v>39</v>
      </c>
    </row>
    <row r="50" spans="1:6">
      <c r="A50" s="121" t="s">
        <v>357</v>
      </c>
      <c r="B50" s="121" t="s">
        <v>358</v>
      </c>
      <c r="C50" s="122">
        <v>98000</v>
      </c>
      <c r="D50" s="122">
        <v>98000</v>
      </c>
      <c r="E50" s="121" t="s">
        <v>276</v>
      </c>
      <c r="F50" s="9" t="s">
        <v>39</v>
      </c>
    </row>
    <row r="51" spans="1:6">
      <c r="A51" s="121" t="s">
        <v>359</v>
      </c>
      <c r="B51" s="121" t="s">
        <v>360</v>
      </c>
      <c r="C51" s="122">
        <v>80000</v>
      </c>
      <c r="D51" s="122">
        <v>80000</v>
      </c>
      <c r="E51" s="121" t="s">
        <v>276</v>
      </c>
      <c r="F51" s="9" t="s">
        <v>39</v>
      </c>
    </row>
    <row r="52" spans="1:6">
      <c r="A52" s="121" t="s">
        <v>361</v>
      </c>
      <c r="B52" s="121" t="s">
        <v>362</v>
      </c>
      <c r="C52" s="122">
        <v>45000</v>
      </c>
      <c r="D52" s="122">
        <v>45000</v>
      </c>
      <c r="E52" s="121" t="s">
        <v>276</v>
      </c>
      <c r="F52" s="9" t="s">
        <v>39</v>
      </c>
    </row>
    <row r="53" spans="1:6">
      <c r="A53" s="121" t="s">
        <v>363</v>
      </c>
      <c r="B53" s="121" t="s">
        <v>364</v>
      </c>
      <c r="C53" s="122">
        <v>55000</v>
      </c>
      <c r="D53" s="122">
        <v>55000</v>
      </c>
      <c r="E53" s="121" t="s">
        <v>276</v>
      </c>
      <c r="F53" s="9" t="s">
        <v>39</v>
      </c>
    </row>
    <row r="54" spans="1:6">
      <c r="A54" s="121" t="s">
        <v>365</v>
      </c>
      <c r="B54" s="121" t="s">
        <v>366</v>
      </c>
      <c r="C54" s="122">
        <v>75000</v>
      </c>
      <c r="D54" s="122">
        <v>75000</v>
      </c>
      <c r="E54" s="121" t="s">
        <v>276</v>
      </c>
      <c r="F54" s="9" t="s">
        <v>39</v>
      </c>
    </row>
    <row r="55" spans="1:6">
      <c r="A55" s="121" t="s">
        <v>367</v>
      </c>
      <c r="B55" s="121" t="s">
        <v>368</v>
      </c>
      <c r="C55" s="122">
        <v>70000</v>
      </c>
      <c r="D55" s="122">
        <v>70000</v>
      </c>
      <c r="E55" s="121" t="s">
        <v>276</v>
      </c>
      <c r="F55" s="9" t="s">
        <v>39</v>
      </c>
    </row>
    <row r="56" spans="1:6">
      <c r="A56" s="121" t="s">
        <v>369</v>
      </c>
      <c r="B56" s="121" t="s">
        <v>370</v>
      </c>
      <c r="C56" s="122">
        <v>15000</v>
      </c>
      <c r="D56" s="122">
        <v>15000</v>
      </c>
      <c r="E56" s="121" t="s">
        <v>276</v>
      </c>
      <c r="F56" s="9" t="s">
        <v>39</v>
      </c>
    </row>
    <row r="57" spans="1:6">
      <c r="A57" s="121" t="s">
        <v>371</v>
      </c>
      <c r="B57" s="121" t="s">
        <v>372</v>
      </c>
      <c r="C57" s="122">
        <v>10000</v>
      </c>
      <c r="D57" s="122">
        <v>10000</v>
      </c>
      <c r="E57" s="121" t="s">
        <v>276</v>
      </c>
      <c r="F57" s="9" t="s">
        <v>39</v>
      </c>
    </row>
    <row r="58" spans="1:6">
      <c r="A58" s="121" t="s">
        <v>373</v>
      </c>
      <c r="B58" s="121" t="s">
        <v>374</v>
      </c>
      <c r="C58" s="122">
        <v>15000</v>
      </c>
      <c r="D58" s="122">
        <v>15000</v>
      </c>
      <c r="E58" s="121" t="s">
        <v>276</v>
      </c>
      <c r="F58" s="9" t="s">
        <v>39</v>
      </c>
    </row>
    <row r="59" spans="1:6">
      <c r="A59" s="121" t="s">
        <v>375</v>
      </c>
      <c r="B59" s="121" t="s">
        <v>376</v>
      </c>
      <c r="C59" s="122">
        <v>12000</v>
      </c>
      <c r="D59" s="122">
        <v>12000</v>
      </c>
      <c r="E59" s="121" t="s">
        <v>276</v>
      </c>
      <c r="F59" s="9" t="s">
        <v>39</v>
      </c>
    </row>
    <row r="60" spans="1:6">
      <c r="A60" s="121" t="s">
        <v>377</v>
      </c>
      <c r="B60" s="121" t="s">
        <v>378</v>
      </c>
      <c r="C60" s="122">
        <v>12000</v>
      </c>
      <c r="D60" s="122">
        <v>12000</v>
      </c>
      <c r="E60" s="121" t="s">
        <v>276</v>
      </c>
      <c r="F60" s="9" t="s">
        <v>39</v>
      </c>
    </row>
    <row r="61" spans="1:6">
      <c r="A61" s="121" t="s">
        <v>379</v>
      </c>
      <c r="B61" s="121" t="s">
        <v>380</v>
      </c>
      <c r="C61" s="122">
        <v>70000</v>
      </c>
      <c r="D61" s="122">
        <v>70000</v>
      </c>
      <c r="E61" s="121" t="s">
        <v>276</v>
      </c>
      <c r="F61" s="9" t="s">
        <v>39</v>
      </c>
    </row>
    <row r="62" spans="1:6">
      <c r="A62" s="121" t="s">
        <v>381</v>
      </c>
      <c r="B62" s="121" t="s">
        <v>382</v>
      </c>
      <c r="C62" s="122">
        <v>70000</v>
      </c>
      <c r="D62" s="122">
        <v>70000</v>
      </c>
      <c r="E62" s="121" t="s">
        <v>276</v>
      </c>
      <c r="F62" s="9" t="s">
        <v>39</v>
      </c>
    </row>
    <row r="63" spans="1:6">
      <c r="A63" s="121" t="s">
        <v>383</v>
      </c>
      <c r="B63" s="121" t="s">
        <v>384</v>
      </c>
      <c r="C63" s="122">
        <v>150000</v>
      </c>
      <c r="D63" s="122">
        <v>150000</v>
      </c>
      <c r="E63" s="121" t="s">
        <v>276</v>
      </c>
      <c r="F63" s="9" t="s">
        <v>39</v>
      </c>
    </row>
    <row r="64" spans="1:6">
      <c r="A64" s="121" t="s">
        <v>387</v>
      </c>
      <c r="B64" s="121" t="s">
        <v>388</v>
      </c>
      <c r="C64" s="122">
        <v>50000</v>
      </c>
      <c r="D64" s="122">
        <v>50000</v>
      </c>
      <c r="E64" s="121" t="s">
        <v>276</v>
      </c>
      <c r="F64" s="9" t="s">
        <v>39</v>
      </c>
    </row>
    <row r="65" spans="1:6">
      <c r="A65" s="121" t="s">
        <v>389</v>
      </c>
      <c r="B65" s="121" t="s">
        <v>390</v>
      </c>
      <c r="C65" s="122">
        <v>50000</v>
      </c>
      <c r="D65" s="122">
        <v>50000</v>
      </c>
      <c r="E65" s="121" t="s">
        <v>276</v>
      </c>
      <c r="F65" s="9" t="s">
        <v>39</v>
      </c>
    </row>
    <row r="66" spans="1:6">
      <c r="A66" s="121" t="s">
        <v>391</v>
      </c>
      <c r="B66" s="121" t="s">
        <v>392</v>
      </c>
      <c r="C66" s="122">
        <v>50000</v>
      </c>
      <c r="D66" s="122">
        <v>50000</v>
      </c>
      <c r="E66" s="121" t="s">
        <v>276</v>
      </c>
      <c r="F66" s="9" t="s">
        <v>39</v>
      </c>
    </row>
    <row r="67" spans="1:6">
      <c r="A67" s="121" t="s">
        <v>393</v>
      </c>
      <c r="B67" s="121" t="s">
        <v>394</v>
      </c>
      <c r="C67" s="122">
        <v>50000</v>
      </c>
      <c r="D67" s="122">
        <v>50000</v>
      </c>
      <c r="E67" s="121" t="s">
        <v>276</v>
      </c>
      <c r="F67" s="9" t="s">
        <v>39</v>
      </c>
    </row>
    <row r="68" spans="1:6">
      <c r="A68" s="121" t="s">
        <v>395</v>
      </c>
      <c r="B68" s="121" t="s">
        <v>396</v>
      </c>
      <c r="C68" s="122">
        <v>50000</v>
      </c>
      <c r="D68" s="122">
        <v>50000</v>
      </c>
      <c r="E68" s="121" t="s">
        <v>276</v>
      </c>
      <c r="F68" s="9" t="s">
        <v>39</v>
      </c>
    </row>
    <row r="69" spans="1:6">
      <c r="A69" s="121" t="s">
        <v>397</v>
      </c>
      <c r="B69" s="121" t="s">
        <v>398</v>
      </c>
      <c r="C69" s="122">
        <v>50000</v>
      </c>
      <c r="D69" s="122">
        <v>50000</v>
      </c>
      <c r="E69" s="121" t="s">
        <v>276</v>
      </c>
      <c r="F69" s="9" t="s">
        <v>39</v>
      </c>
    </row>
    <row r="70" spans="1:6">
      <c r="A70" s="121" t="s">
        <v>399</v>
      </c>
      <c r="B70" s="121" t="s">
        <v>400</v>
      </c>
      <c r="C70" s="122">
        <v>30000</v>
      </c>
      <c r="D70" s="122">
        <v>30000</v>
      </c>
      <c r="E70" s="121" t="s">
        <v>276</v>
      </c>
      <c r="F70" s="9" t="s">
        <v>39</v>
      </c>
    </row>
    <row r="71" spans="1:6">
      <c r="A71" s="121" t="s">
        <v>401</v>
      </c>
      <c r="B71" s="121" t="s">
        <v>402</v>
      </c>
      <c r="C71" s="122">
        <v>30000</v>
      </c>
      <c r="D71" s="122">
        <v>30000</v>
      </c>
      <c r="E71" s="121" t="s">
        <v>276</v>
      </c>
      <c r="F71" s="9" t="s">
        <v>39</v>
      </c>
    </row>
    <row r="72" spans="1:6">
      <c r="A72" s="121" t="s">
        <v>403</v>
      </c>
      <c r="B72" s="121" t="s">
        <v>404</v>
      </c>
      <c r="C72" s="122">
        <v>50000</v>
      </c>
      <c r="D72" s="122">
        <v>50000</v>
      </c>
      <c r="E72" s="121" t="s">
        <v>276</v>
      </c>
      <c r="F72" s="9" t="s">
        <v>39</v>
      </c>
    </row>
    <row r="73" spans="1:6">
      <c r="A73" s="121" t="s">
        <v>405</v>
      </c>
      <c r="B73" s="121" t="s">
        <v>406</v>
      </c>
      <c r="C73" s="122">
        <v>15000</v>
      </c>
      <c r="D73" s="122">
        <v>15000</v>
      </c>
      <c r="E73" s="121" t="s">
        <v>276</v>
      </c>
      <c r="F73" s="9" t="s">
        <v>39</v>
      </c>
    </row>
    <row r="74" spans="1:6">
      <c r="A74" s="121" t="s">
        <v>407</v>
      </c>
      <c r="B74" s="121" t="s">
        <v>408</v>
      </c>
      <c r="C74" s="122">
        <v>30000</v>
      </c>
      <c r="D74" s="122">
        <v>30000</v>
      </c>
      <c r="E74" s="121" t="s">
        <v>276</v>
      </c>
      <c r="F74" s="9" t="s">
        <v>508</v>
      </c>
    </row>
    <row r="75" spans="1:6">
      <c r="A75" s="121" t="s">
        <v>409</v>
      </c>
      <c r="B75" s="121" t="s">
        <v>410</v>
      </c>
      <c r="C75" s="122">
        <v>30000</v>
      </c>
      <c r="D75" s="122">
        <v>30000</v>
      </c>
      <c r="E75" s="121" t="s">
        <v>276</v>
      </c>
      <c r="F75" s="9" t="s">
        <v>508</v>
      </c>
    </row>
    <row r="76" spans="1:6">
      <c r="A76" s="121" t="s">
        <v>411</v>
      </c>
      <c r="B76" s="121" t="s">
        <v>412</v>
      </c>
      <c r="C76" s="122">
        <v>30000</v>
      </c>
      <c r="D76" s="122">
        <v>30000</v>
      </c>
      <c r="E76" s="121" t="s">
        <v>276</v>
      </c>
      <c r="F76" s="9" t="s">
        <v>39</v>
      </c>
    </row>
    <row r="77" spans="1:6">
      <c r="A77" s="121" t="s">
        <v>413</v>
      </c>
      <c r="B77" s="121" t="s">
        <v>414</v>
      </c>
      <c r="C77" s="122">
        <v>30000</v>
      </c>
      <c r="D77" s="122">
        <v>30000</v>
      </c>
      <c r="E77" s="121" t="s">
        <v>276</v>
      </c>
      <c r="F77" s="9" t="s">
        <v>508</v>
      </c>
    </row>
    <row r="78" spans="1:6">
      <c r="A78" s="121" t="s">
        <v>415</v>
      </c>
      <c r="B78" s="121" t="s">
        <v>416</v>
      </c>
      <c r="C78" s="122">
        <v>20000</v>
      </c>
      <c r="D78" s="122">
        <v>20000</v>
      </c>
      <c r="E78" s="121" t="s">
        <v>276</v>
      </c>
      <c r="F78" s="9" t="s">
        <v>39</v>
      </c>
    </row>
    <row r="79" spans="1:6">
      <c r="A79" s="121" t="s">
        <v>421</v>
      </c>
      <c r="B79" s="121" t="s">
        <v>422</v>
      </c>
      <c r="C79" s="122">
        <v>230000</v>
      </c>
      <c r="D79" s="122">
        <v>230000</v>
      </c>
      <c r="E79" s="121" t="s">
        <v>276</v>
      </c>
      <c r="F79" s="9" t="s">
        <v>39</v>
      </c>
    </row>
    <row r="80" spans="1:6">
      <c r="A80" s="121" t="s">
        <v>423</v>
      </c>
      <c r="B80" s="121" t="s">
        <v>424</v>
      </c>
      <c r="C80" s="122">
        <v>80000</v>
      </c>
      <c r="D80" s="122">
        <v>80000</v>
      </c>
      <c r="E80" s="121" t="s">
        <v>276</v>
      </c>
      <c r="F80" s="9" t="s">
        <v>39</v>
      </c>
    </row>
    <row r="81" spans="1:6">
      <c r="A81" s="121" t="s">
        <v>425</v>
      </c>
      <c r="B81" s="121" t="s">
        <v>426</v>
      </c>
      <c r="C81" s="122">
        <v>300000</v>
      </c>
      <c r="D81" s="122">
        <v>300000</v>
      </c>
      <c r="E81" s="121" t="s">
        <v>276</v>
      </c>
      <c r="F81" s="9" t="s">
        <v>39</v>
      </c>
    </row>
    <row r="82" spans="1:6">
      <c r="A82" s="121" t="s">
        <v>427</v>
      </c>
      <c r="B82" s="121" t="s">
        <v>428</v>
      </c>
      <c r="C82" s="122">
        <v>300000</v>
      </c>
      <c r="D82" s="122">
        <v>300000</v>
      </c>
      <c r="E82" s="121" t="s">
        <v>276</v>
      </c>
      <c r="F82" s="9" t="s">
        <v>39</v>
      </c>
    </row>
    <row r="83" spans="1:6">
      <c r="A83" s="121" t="s">
        <v>429</v>
      </c>
      <c r="B83" s="121" t="s">
        <v>430</v>
      </c>
      <c r="C83" s="122">
        <v>200000</v>
      </c>
      <c r="D83" s="122">
        <v>200000</v>
      </c>
      <c r="E83" s="121" t="s">
        <v>276</v>
      </c>
      <c r="F83" s="9" t="s">
        <v>39</v>
      </c>
    </row>
    <row r="84" spans="1:6">
      <c r="A84" s="121" t="s">
        <v>431</v>
      </c>
      <c r="B84" s="121" t="s">
        <v>432</v>
      </c>
      <c r="C84" s="122">
        <v>200000</v>
      </c>
      <c r="D84" s="122">
        <v>200000</v>
      </c>
      <c r="E84" s="121" t="s">
        <v>276</v>
      </c>
      <c r="F84" s="9" t="s">
        <v>39</v>
      </c>
    </row>
    <row r="85" spans="1:6">
      <c r="A85" s="121" t="s">
        <v>433</v>
      </c>
      <c r="B85" s="121" t="s">
        <v>434</v>
      </c>
      <c r="C85" s="122">
        <v>100000</v>
      </c>
      <c r="D85" s="122">
        <v>100000</v>
      </c>
      <c r="E85" s="121" t="s">
        <v>276</v>
      </c>
      <c r="F85" s="9" t="s">
        <v>39</v>
      </c>
    </row>
    <row r="86" spans="1:6">
      <c r="A86" s="121" t="s">
        <v>435</v>
      </c>
      <c r="B86" s="121" t="s">
        <v>436</v>
      </c>
      <c r="C86" s="122">
        <v>60000</v>
      </c>
      <c r="D86" s="122">
        <v>60000</v>
      </c>
      <c r="E86" s="121" t="s">
        <v>276</v>
      </c>
      <c r="F86" s="9" t="s">
        <v>39</v>
      </c>
    </row>
    <row r="87" spans="1:6">
      <c r="A87" s="121" t="s">
        <v>437</v>
      </c>
      <c r="B87" s="121" t="s">
        <v>438</v>
      </c>
      <c r="C87" s="122">
        <v>60000</v>
      </c>
      <c r="D87" s="122">
        <v>60000</v>
      </c>
      <c r="E87" s="121" t="s">
        <v>276</v>
      </c>
      <c r="F87" s="9" t="s">
        <v>39</v>
      </c>
    </row>
    <row r="88" spans="1:6">
      <c r="A88" s="121" t="s">
        <v>439</v>
      </c>
      <c r="B88" s="121" t="s">
        <v>440</v>
      </c>
      <c r="C88" s="122">
        <v>200000</v>
      </c>
      <c r="D88" s="122">
        <v>200000</v>
      </c>
      <c r="E88" s="121" t="s">
        <v>276</v>
      </c>
      <c r="F88" s="9" t="s">
        <v>39</v>
      </c>
    </row>
    <row r="89" spans="1:6">
      <c r="A89" s="121" t="s">
        <v>441</v>
      </c>
      <c r="B89" s="121" t="s">
        <v>442</v>
      </c>
      <c r="C89" s="122">
        <v>200000</v>
      </c>
      <c r="D89" s="122">
        <v>200000</v>
      </c>
      <c r="E89" s="121" t="s">
        <v>276</v>
      </c>
      <c r="F89" s="9" t="s">
        <v>39</v>
      </c>
    </row>
    <row r="90" spans="1:6">
      <c r="A90" s="121" t="s">
        <v>443</v>
      </c>
      <c r="B90" s="121" t="s">
        <v>444</v>
      </c>
      <c r="C90" s="122">
        <v>150000</v>
      </c>
      <c r="D90" s="122">
        <v>150000</v>
      </c>
      <c r="E90" s="121" t="s">
        <v>276</v>
      </c>
      <c r="F90" s="9" t="s">
        <v>39</v>
      </c>
    </row>
    <row r="91" spans="1:6">
      <c r="A91" s="121" t="s">
        <v>445</v>
      </c>
      <c r="B91" s="121" t="s">
        <v>446</v>
      </c>
      <c r="C91" s="122">
        <v>150000</v>
      </c>
      <c r="D91" s="122">
        <v>150000</v>
      </c>
      <c r="E91" s="121" t="s">
        <v>276</v>
      </c>
      <c r="F91" s="9" t="s">
        <v>39</v>
      </c>
    </row>
    <row r="92" spans="1:6">
      <c r="A92" s="121" t="s">
        <v>447</v>
      </c>
      <c r="B92" s="121" t="s">
        <v>448</v>
      </c>
      <c r="C92" s="122">
        <v>150000</v>
      </c>
      <c r="D92" s="122">
        <v>150000</v>
      </c>
      <c r="E92" s="121" t="s">
        <v>276</v>
      </c>
      <c r="F92" s="9" t="s">
        <v>39</v>
      </c>
    </row>
    <row r="93" spans="1:6">
      <c r="A93" s="121" t="s">
        <v>449</v>
      </c>
      <c r="B93" s="121" t="s">
        <v>450</v>
      </c>
      <c r="C93" s="122">
        <v>35000</v>
      </c>
      <c r="D93" s="122">
        <v>35000</v>
      </c>
      <c r="E93" s="121" t="s">
        <v>276</v>
      </c>
      <c r="F93" s="9" t="s">
        <v>39</v>
      </c>
    </row>
    <row r="94" spans="1:6">
      <c r="A94" s="121" t="s">
        <v>451</v>
      </c>
      <c r="B94" s="121" t="s">
        <v>452</v>
      </c>
      <c r="C94" s="122">
        <v>35000</v>
      </c>
      <c r="D94" s="122">
        <v>35000</v>
      </c>
      <c r="E94" s="121" t="s">
        <v>276</v>
      </c>
      <c r="F94" s="9" t="s">
        <v>39</v>
      </c>
    </row>
    <row r="95" spans="1:6">
      <c r="A95" s="121" t="s">
        <v>273</v>
      </c>
      <c r="B95" s="121" t="s">
        <v>453</v>
      </c>
      <c r="C95" s="122">
        <v>65000</v>
      </c>
      <c r="D95" s="122">
        <v>65000</v>
      </c>
      <c r="E95" s="121" t="s">
        <v>276</v>
      </c>
      <c r="F95" s="9" t="s">
        <v>39</v>
      </c>
    </row>
    <row r="96" spans="1:6">
      <c r="A96" s="121" t="s">
        <v>454</v>
      </c>
      <c r="B96" s="121" t="s">
        <v>455</v>
      </c>
      <c r="C96" s="122">
        <v>65000</v>
      </c>
      <c r="D96" s="122">
        <v>65000</v>
      </c>
      <c r="E96" s="121" t="s">
        <v>276</v>
      </c>
      <c r="F96" s="9" t="s">
        <v>39</v>
      </c>
    </row>
    <row r="97" spans="1:6">
      <c r="A97" s="121" t="s">
        <v>456</v>
      </c>
      <c r="B97" s="121" t="s">
        <v>457</v>
      </c>
      <c r="C97" s="122">
        <v>65000</v>
      </c>
      <c r="D97" s="122">
        <v>65000</v>
      </c>
      <c r="E97" s="121" t="s">
        <v>276</v>
      </c>
      <c r="F97" s="9" t="s">
        <v>39</v>
      </c>
    </row>
    <row r="98" spans="1:6">
      <c r="A98" s="121" t="s">
        <v>458</v>
      </c>
      <c r="B98" s="121" t="s">
        <v>459</v>
      </c>
      <c r="C98" s="122">
        <v>350000</v>
      </c>
      <c r="D98" s="122">
        <v>350000</v>
      </c>
      <c r="E98" s="121" t="s">
        <v>276</v>
      </c>
      <c r="F98" s="9" t="s">
        <v>39</v>
      </c>
    </row>
    <row r="99" spans="1:6">
      <c r="A99" s="121" t="s">
        <v>460</v>
      </c>
      <c r="B99" s="121" t="s">
        <v>461</v>
      </c>
      <c r="C99" s="122">
        <v>80000</v>
      </c>
      <c r="D99" s="122">
        <v>80000</v>
      </c>
      <c r="E99" s="121" t="s">
        <v>276</v>
      </c>
      <c r="F99" s="9" t="s">
        <v>39</v>
      </c>
    </row>
    <row r="100" spans="1:6">
      <c r="A100" s="121" t="s">
        <v>462</v>
      </c>
      <c r="B100" s="121" t="s">
        <v>463</v>
      </c>
      <c r="C100" s="122">
        <v>82500</v>
      </c>
      <c r="D100" s="122">
        <v>82500</v>
      </c>
      <c r="E100" s="121" t="s">
        <v>276</v>
      </c>
      <c r="F100" s="9" t="s">
        <v>39</v>
      </c>
    </row>
    <row r="101" spans="1:6">
      <c r="A101" s="121" t="s">
        <v>464</v>
      </c>
      <c r="B101" s="121" t="s">
        <v>465</v>
      </c>
      <c r="C101" s="122">
        <v>90000</v>
      </c>
      <c r="D101" s="122">
        <v>90000</v>
      </c>
      <c r="E101" s="121" t="s">
        <v>276</v>
      </c>
      <c r="F101" s="9" t="s">
        <v>39</v>
      </c>
    </row>
    <row r="102" spans="1:6">
      <c r="A102" s="121" t="s">
        <v>466</v>
      </c>
      <c r="B102" s="121" t="s">
        <v>467</v>
      </c>
      <c r="C102" s="122">
        <v>35000</v>
      </c>
      <c r="D102" s="122">
        <v>35000</v>
      </c>
      <c r="E102" s="121" t="s">
        <v>276</v>
      </c>
      <c r="F102" s="9" t="s">
        <v>39</v>
      </c>
    </row>
    <row r="103" spans="1:6">
      <c r="A103" s="121" t="s">
        <v>469</v>
      </c>
      <c r="B103" s="121" t="s">
        <v>470</v>
      </c>
      <c r="C103" s="122">
        <v>141667</v>
      </c>
      <c r="D103" s="122">
        <v>141667</v>
      </c>
      <c r="E103" s="121" t="s">
        <v>276</v>
      </c>
      <c r="F103" s="9" t="s">
        <v>39</v>
      </c>
    </row>
    <row r="104" spans="1:6">
      <c r="A104" s="121" t="s">
        <v>471</v>
      </c>
      <c r="B104" s="121" t="s">
        <v>472</v>
      </c>
      <c r="C104" s="122">
        <v>141667</v>
      </c>
      <c r="D104" s="122">
        <v>141667</v>
      </c>
      <c r="E104" s="121" t="s">
        <v>276</v>
      </c>
      <c r="F104" s="9" t="s">
        <v>39</v>
      </c>
    </row>
    <row r="105" spans="1:6">
      <c r="A105" s="121" t="s">
        <v>272</v>
      </c>
      <c r="B105" s="121" t="s">
        <v>417</v>
      </c>
      <c r="C105" s="122">
        <v>40000</v>
      </c>
      <c r="D105" s="122">
        <v>40000</v>
      </c>
      <c r="E105" s="121" t="s">
        <v>418</v>
      </c>
      <c r="F105" s="9" t="s">
        <v>39</v>
      </c>
    </row>
    <row r="106" spans="1:6">
      <c r="A106" s="121"/>
      <c r="B106" s="121"/>
      <c r="C106" s="122">
        <v>114000</v>
      </c>
      <c r="D106" s="122">
        <f t="shared" ref="D106:D111" si="0">C106/1000</f>
        <v>114</v>
      </c>
      <c r="E106" s="121" t="s">
        <v>479</v>
      </c>
      <c r="F106" s="9" t="s">
        <v>100</v>
      </c>
    </row>
    <row r="107" spans="1:6">
      <c r="A107" s="121"/>
      <c r="B107" s="121"/>
      <c r="C107" s="122">
        <v>55000</v>
      </c>
      <c r="D107" s="122"/>
      <c r="E107" s="121" t="s">
        <v>582</v>
      </c>
      <c r="F107" s="9" t="s">
        <v>41</v>
      </c>
    </row>
    <row r="108" spans="1:6">
      <c r="A108" s="121"/>
      <c r="B108" s="121"/>
      <c r="C108" s="122">
        <v>3880000</v>
      </c>
      <c r="D108" s="122">
        <f t="shared" si="0"/>
        <v>3880</v>
      </c>
      <c r="E108" s="121" t="s">
        <v>478</v>
      </c>
      <c r="F108" s="9" t="s">
        <v>152</v>
      </c>
    </row>
    <row r="109" spans="1:6">
      <c r="A109" s="121" t="s">
        <v>473</v>
      </c>
      <c r="B109" s="121" t="s">
        <v>474</v>
      </c>
      <c r="C109" s="122">
        <v>246994</v>
      </c>
      <c r="D109" s="122">
        <v>247</v>
      </c>
      <c r="E109" s="121" t="s">
        <v>475</v>
      </c>
      <c r="F109" s="9" t="s">
        <v>102</v>
      </c>
    </row>
    <row r="110" spans="1:6">
      <c r="A110" s="121" t="s">
        <v>476</v>
      </c>
      <c r="B110" s="121" t="s">
        <v>477</v>
      </c>
      <c r="C110" s="122">
        <v>397510</v>
      </c>
      <c r="D110" s="122">
        <v>398</v>
      </c>
      <c r="E110" s="121" t="s">
        <v>475</v>
      </c>
      <c r="F110" s="9" t="s">
        <v>102</v>
      </c>
    </row>
    <row r="111" spans="1:6">
      <c r="A111" s="121" t="s">
        <v>385</v>
      </c>
      <c r="B111" s="121" t="s">
        <v>386</v>
      </c>
      <c r="C111" s="122">
        <v>315000</v>
      </c>
      <c r="D111" s="122">
        <f t="shared" si="0"/>
        <v>315</v>
      </c>
      <c r="E111" s="121" t="s">
        <v>203</v>
      </c>
      <c r="F111" s="9" t="s">
        <v>170</v>
      </c>
    </row>
    <row r="112" spans="1:6">
      <c r="A112" s="121" t="s">
        <v>419</v>
      </c>
      <c r="B112" s="121" t="s">
        <v>420</v>
      </c>
      <c r="C112" s="122">
        <v>138060</v>
      </c>
      <c r="D112" s="122">
        <v>138</v>
      </c>
      <c r="E112" s="121" t="s">
        <v>203</v>
      </c>
      <c r="F112" s="9" t="s">
        <v>39</v>
      </c>
    </row>
    <row r="113" spans="1:6">
      <c r="A113" s="123" t="s">
        <v>524</v>
      </c>
      <c r="B113" s="123" t="s">
        <v>525</v>
      </c>
      <c r="C113" s="132">
        <v>300000</v>
      </c>
      <c r="D113" s="124">
        <v>300000</v>
      </c>
      <c r="E113" s="121" t="s">
        <v>203</v>
      </c>
      <c r="F113" s="9" t="s">
        <v>39</v>
      </c>
    </row>
    <row r="114" spans="1:6">
      <c r="A114" s="123" t="s">
        <v>526</v>
      </c>
      <c r="B114" s="123" t="s">
        <v>527</v>
      </c>
      <c r="C114" s="132">
        <v>400000</v>
      </c>
      <c r="D114" s="124">
        <v>400000</v>
      </c>
      <c r="E114" s="121" t="s">
        <v>203</v>
      </c>
      <c r="F114" s="9" t="s">
        <v>39</v>
      </c>
    </row>
    <row r="115" spans="1:6">
      <c r="A115" s="123" t="s">
        <v>528</v>
      </c>
      <c r="B115" s="123" t="s">
        <v>529</v>
      </c>
      <c r="C115" s="132">
        <v>300000</v>
      </c>
      <c r="D115" s="124">
        <v>300000</v>
      </c>
      <c r="E115" s="121" t="s">
        <v>203</v>
      </c>
      <c r="F115" s="9" t="s">
        <v>39</v>
      </c>
    </row>
    <row r="116" spans="1:6">
      <c r="A116" s="123" t="s">
        <v>530</v>
      </c>
      <c r="B116" s="123" t="s">
        <v>531</v>
      </c>
      <c r="C116" s="132">
        <v>360000</v>
      </c>
      <c r="D116" s="124">
        <v>360000</v>
      </c>
      <c r="E116" s="121" t="s">
        <v>203</v>
      </c>
      <c r="F116" s="9" t="s">
        <v>39</v>
      </c>
    </row>
    <row r="117" spans="1:6">
      <c r="A117" s="123" t="s">
        <v>532</v>
      </c>
      <c r="B117" s="123" t="s">
        <v>533</v>
      </c>
      <c r="C117" s="132">
        <v>90000</v>
      </c>
      <c r="D117" s="123" t="s">
        <v>534</v>
      </c>
      <c r="E117" s="123" t="s">
        <v>534</v>
      </c>
      <c r="F117" s="9" t="s">
        <v>39</v>
      </c>
    </row>
    <row r="118" spans="1:6">
      <c r="A118" s="123" t="s">
        <v>535</v>
      </c>
      <c r="B118" s="123" t="s">
        <v>536</v>
      </c>
      <c r="C118" s="132">
        <v>90000</v>
      </c>
      <c r="D118" s="125">
        <f>SUM(D3:D117)</f>
        <v>8148260</v>
      </c>
      <c r="E118" s="123" t="s">
        <v>534</v>
      </c>
      <c r="F118" s="9" t="s">
        <v>39</v>
      </c>
    </row>
    <row r="119" spans="1:6">
      <c r="A119" s="123" t="s">
        <v>537</v>
      </c>
      <c r="B119" s="123" t="s">
        <v>538</v>
      </c>
      <c r="C119" s="132">
        <v>90000</v>
      </c>
      <c r="D119" s="126"/>
      <c r="E119" s="123" t="s">
        <v>534</v>
      </c>
      <c r="F119" s="9" t="s">
        <v>39</v>
      </c>
    </row>
    <row r="120" spans="1:6">
      <c r="A120" s="123" t="s">
        <v>539</v>
      </c>
      <c r="B120" s="123" t="s">
        <v>540</v>
      </c>
      <c r="C120" s="132">
        <v>35000</v>
      </c>
      <c r="D120" s="126"/>
      <c r="E120" s="123" t="s">
        <v>534</v>
      </c>
      <c r="F120" s="9" t="s">
        <v>39</v>
      </c>
    </row>
    <row r="121" spans="1:6">
      <c r="A121" s="123" t="s">
        <v>541</v>
      </c>
      <c r="B121" s="123" t="s">
        <v>542</v>
      </c>
      <c r="C121" s="132">
        <v>180000</v>
      </c>
      <c r="D121" s="126"/>
      <c r="E121" s="123" t="s">
        <v>534</v>
      </c>
      <c r="F121" s="9" t="s">
        <v>39</v>
      </c>
    </row>
    <row r="122" spans="1:6">
      <c r="A122" s="123" t="s">
        <v>543</v>
      </c>
      <c r="B122" s="123" t="s">
        <v>544</v>
      </c>
      <c r="C122" s="132">
        <v>70000</v>
      </c>
      <c r="D122" s="126"/>
      <c r="E122" s="123" t="s">
        <v>534</v>
      </c>
      <c r="F122" s="9" t="s">
        <v>39</v>
      </c>
    </row>
    <row r="123" spans="1:6">
      <c r="A123" s="123" t="s">
        <v>545</v>
      </c>
      <c r="B123" s="123" t="s">
        <v>546</v>
      </c>
      <c r="C123" s="132">
        <v>150000</v>
      </c>
      <c r="D123" s="126"/>
      <c r="E123" s="123" t="s">
        <v>534</v>
      </c>
      <c r="F123" s="9" t="s">
        <v>39</v>
      </c>
    </row>
    <row r="124" spans="1:6">
      <c r="A124" s="123" t="s">
        <v>547</v>
      </c>
      <c r="B124" s="123" t="s">
        <v>548</v>
      </c>
      <c r="C124" s="132">
        <v>100000</v>
      </c>
      <c r="D124" s="126"/>
      <c r="E124" s="123" t="s">
        <v>534</v>
      </c>
      <c r="F124" s="9" t="s">
        <v>39</v>
      </c>
    </row>
    <row r="125" spans="1:6">
      <c r="A125" s="123" t="s">
        <v>549</v>
      </c>
      <c r="B125" s="123" t="s">
        <v>550</v>
      </c>
      <c r="C125" s="132">
        <v>160000</v>
      </c>
      <c r="D125" s="126"/>
      <c r="E125" s="123" t="s">
        <v>534</v>
      </c>
      <c r="F125" s="9" t="s">
        <v>39</v>
      </c>
    </row>
    <row r="126" spans="1:6">
      <c r="A126" s="123" t="s">
        <v>551</v>
      </c>
      <c r="B126" s="123" t="s">
        <v>552</v>
      </c>
      <c r="C126" s="132">
        <v>100000</v>
      </c>
      <c r="D126" s="126"/>
      <c r="E126" s="123" t="s">
        <v>534</v>
      </c>
      <c r="F126" s="9" t="s">
        <v>39</v>
      </c>
    </row>
    <row r="127" spans="1:6">
      <c r="A127" s="123" t="s">
        <v>553</v>
      </c>
      <c r="B127" s="123" t="s">
        <v>554</v>
      </c>
      <c r="C127" s="132">
        <v>120000</v>
      </c>
      <c r="D127" s="126"/>
      <c r="E127" s="123" t="s">
        <v>534</v>
      </c>
      <c r="F127" s="9" t="s">
        <v>39</v>
      </c>
    </row>
    <row r="128" spans="1:6">
      <c r="A128" s="123" t="s">
        <v>555</v>
      </c>
      <c r="B128" s="123" t="s">
        <v>556</v>
      </c>
      <c r="C128" s="132">
        <v>150000</v>
      </c>
      <c r="D128" s="126"/>
      <c r="E128" s="123" t="s">
        <v>534</v>
      </c>
      <c r="F128" s="9" t="s">
        <v>39</v>
      </c>
    </row>
    <row r="129" spans="1:6">
      <c r="A129" s="123" t="s">
        <v>557</v>
      </c>
      <c r="B129" s="123" t="s">
        <v>558</v>
      </c>
      <c r="C129" s="132">
        <v>150000</v>
      </c>
      <c r="D129" s="126"/>
      <c r="E129" s="123" t="s">
        <v>534</v>
      </c>
      <c r="F129" s="9" t="s">
        <v>39</v>
      </c>
    </row>
    <row r="130" spans="1:6">
      <c r="A130" s="123" t="s">
        <v>559</v>
      </c>
      <c r="B130" s="123" t="s">
        <v>560</v>
      </c>
      <c r="C130" s="132">
        <v>200000</v>
      </c>
      <c r="D130" s="126"/>
      <c r="E130" s="123" t="s">
        <v>534</v>
      </c>
      <c r="F130" s="9" t="s">
        <v>39</v>
      </c>
    </row>
    <row r="131" spans="1:6">
      <c r="A131" s="123" t="s">
        <v>561</v>
      </c>
      <c r="B131" s="123" t="s">
        <v>562</v>
      </c>
      <c r="C131" s="132">
        <v>100000</v>
      </c>
      <c r="D131" s="126"/>
      <c r="E131" s="123" t="s">
        <v>534</v>
      </c>
      <c r="F131" s="9" t="s">
        <v>39</v>
      </c>
    </row>
    <row r="132" spans="1:6">
      <c r="A132" s="123" t="s">
        <v>563</v>
      </c>
      <c r="B132" s="123" t="s">
        <v>564</v>
      </c>
      <c r="C132" s="132">
        <v>120000</v>
      </c>
      <c r="D132" s="126"/>
      <c r="E132" s="123" t="s">
        <v>534</v>
      </c>
      <c r="F132" s="9" t="s">
        <v>39</v>
      </c>
    </row>
    <row r="133" spans="1:6">
      <c r="A133" s="123" t="s">
        <v>565</v>
      </c>
      <c r="B133" s="123" t="s">
        <v>566</v>
      </c>
      <c r="C133" s="132">
        <v>120000</v>
      </c>
      <c r="D133" s="126"/>
      <c r="E133" s="123" t="s">
        <v>534</v>
      </c>
      <c r="F133" s="9" t="s">
        <v>39</v>
      </c>
    </row>
    <row r="134" spans="1:6">
      <c r="A134" s="123" t="s">
        <v>567</v>
      </c>
      <c r="B134" s="123" t="s">
        <v>568</v>
      </c>
      <c r="C134" s="132">
        <v>120000</v>
      </c>
      <c r="D134" s="126"/>
      <c r="E134" s="123" t="s">
        <v>534</v>
      </c>
      <c r="F134" s="9" t="s">
        <v>39</v>
      </c>
    </row>
    <row r="135" spans="1:6">
      <c r="A135" s="123" t="s">
        <v>585</v>
      </c>
      <c r="B135" s="123" t="s">
        <v>586</v>
      </c>
      <c r="C135" s="132">
        <v>400000</v>
      </c>
      <c r="D135" s="126"/>
      <c r="E135" s="121" t="s">
        <v>203</v>
      </c>
      <c r="F135" s="9" t="s">
        <v>587</v>
      </c>
    </row>
    <row r="136" spans="1:6">
      <c r="A136" s="89"/>
      <c r="B136" s="89"/>
      <c r="C136" s="88">
        <f>SUM(C3:C135)</f>
        <v>16541118</v>
      </c>
      <c r="D136" s="42"/>
      <c r="E136" s="90"/>
      <c r="F136" s="41"/>
    </row>
  </sheetData>
  <mergeCells count="2">
    <mergeCell ref="E2:F2"/>
    <mergeCell ref="A1:F1"/>
  </mergeCells>
  <phoneticPr fontId="0" type="noConversion"/>
  <pageMargins left="0.75" right="0.75" top="0.48" bottom="0.3" header="0.28999999999999998" footer="0.17"/>
  <pageSetup paperSize="9" scale="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E31" sqref="E31"/>
    </sheetView>
  </sheetViews>
  <sheetFormatPr defaultRowHeight="12.75"/>
  <cols>
    <col min="1" max="1" width="14" bestFit="1" customWidth="1"/>
    <col min="2" max="2" width="42.5703125" bestFit="1" customWidth="1"/>
    <col min="3" max="3" width="12.28515625" bestFit="1" customWidth="1"/>
    <col min="4" max="4" width="34" bestFit="1" customWidth="1"/>
    <col min="5" max="5" width="37.28515625" bestFit="1" customWidth="1"/>
  </cols>
  <sheetData>
    <row r="1" spans="1:10" ht="15.75">
      <c r="A1" s="138" t="s">
        <v>517</v>
      </c>
      <c r="B1" s="138"/>
      <c r="C1" s="138"/>
      <c r="D1" s="138"/>
      <c r="E1" s="138"/>
      <c r="F1" s="25"/>
      <c r="G1" s="25"/>
      <c r="H1" s="25"/>
      <c r="I1" s="25"/>
      <c r="J1" s="25"/>
    </row>
    <row r="2" spans="1:10" s="38" customFormat="1" ht="25.5">
      <c r="A2" s="26" t="s">
        <v>111</v>
      </c>
      <c r="B2" s="26" t="s">
        <v>110</v>
      </c>
      <c r="C2" s="81" t="s">
        <v>623</v>
      </c>
      <c r="D2" s="26"/>
      <c r="E2" s="26" t="s">
        <v>112</v>
      </c>
      <c r="F2" s="37"/>
      <c r="G2" s="37"/>
      <c r="H2" s="37"/>
      <c r="I2" s="37"/>
      <c r="J2" s="37"/>
    </row>
    <row r="3" spans="1:10">
      <c r="A3" s="127" t="s">
        <v>205</v>
      </c>
      <c r="B3" s="105" t="s">
        <v>204</v>
      </c>
      <c r="C3" s="104">
        <v>549688</v>
      </c>
      <c r="D3" s="105" t="s">
        <v>0</v>
      </c>
      <c r="E3" s="105" t="s">
        <v>203</v>
      </c>
      <c r="F3" s="29"/>
      <c r="G3" s="34"/>
      <c r="H3" s="29"/>
      <c r="I3" s="31"/>
      <c r="J3" s="32"/>
    </row>
    <row r="4" spans="1:10">
      <c r="A4" s="127" t="s">
        <v>207</v>
      </c>
      <c r="B4" s="105" t="s">
        <v>206</v>
      </c>
      <c r="C4" s="104">
        <v>1905050</v>
      </c>
      <c r="D4" s="105" t="s">
        <v>1</v>
      </c>
      <c r="E4" s="105" t="s">
        <v>203</v>
      </c>
      <c r="F4" s="29"/>
      <c r="G4" s="34"/>
      <c r="H4" s="29"/>
      <c r="I4" s="31"/>
      <c r="J4" s="32"/>
    </row>
    <row r="5" spans="1:10">
      <c r="A5" s="127" t="s">
        <v>209</v>
      </c>
      <c r="B5" s="105" t="s">
        <v>208</v>
      </c>
      <c r="C5" s="104">
        <v>94680</v>
      </c>
      <c r="D5" s="105" t="s">
        <v>2</v>
      </c>
      <c r="E5" s="105" t="s">
        <v>203</v>
      </c>
      <c r="F5" s="29"/>
      <c r="G5" s="34"/>
      <c r="H5" s="29"/>
      <c r="I5" s="31"/>
      <c r="J5" s="32"/>
    </row>
    <row r="6" spans="1:10">
      <c r="A6" s="127" t="s">
        <v>211</v>
      </c>
      <c r="B6" s="105" t="s">
        <v>210</v>
      </c>
      <c r="C6" s="104">
        <v>106440</v>
      </c>
      <c r="D6" s="105" t="s">
        <v>3</v>
      </c>
      <c r="E6" s="105" t="s">
        <v>203</v>
      </c>
      <c r="F6" s="29"/>
      <c r="G6" s="34"/>
      <c r="H6" s="29"/>
      <c r="I6" s="31"/>
      <c r="J6" s="32"/>
    </row>
    <row r="7" spans="1:10">
      <c r="A7" s="127" t="s">
        <v>213</v>
      </c>
      <c r="B7" s="105" t="s">
        <v>212</v>
      </c>
      <c r="C7" s="104">
        <v>50050</v>
      </c>
      <c r="D7" s="105" t="s">
        <v>4</v>
      </c>
      <c r="E7" s="105" t="s">
        <v>203</v>
      </c>
      <c r="F7" s="29"/>
      <c r="G7" s="34"/>
      <c r="H7" s="29"/>
      <c r="I7" s="31"/>
      <c r="J7" s="32"/>
    </row>
    <row r="8" spans="1:10">
      <c r="A8" s="127" t="s">
        <v>215</v>
      </c>
      <c r="B8" s="105" t="s">
        <v>214</v>
      </c>
      <c r="C8" s="104">
        <v>132088</v>
      </c>
      <c r="D8" s="105" t="s">
        <v>5</v>
      </c>
      <c r="E8" s="105" t="s">
        <v>203</v>
      </c>
      <c r="F8" s="29"/>
      <c r="G8" s="34"/>
      <c r="H8" s="29"/>
      <c r="I8" s="31"/>
      <c r="J8" s="32"/>
    </row>
    <row r="9" spans="1:10">
      <c r="A9" s="127" t="s">
        <v>217</v>
      </c>
      <c r="B9" s="105" t="s">
        <v>216</v>
      </c>
      <c r="C9" s="104">
        <v>125175</v>
      </c>
      <c r="D9" s="105" t="s">
        <v>12</v>
      </c>
      <c r="E9" s="105" t="s">
        <v>203</v>
      </c>
      <c r="F9" s="29"/>
      <c r="G9" s="29"/>
      <c r="H9" s="29"/>
      <c r="I9" s="31"/>
      <c r="J9" s="32"/>
    </row>
    <row r="10" spans="1:10">
      <c r="A10" s="127" t="s">
        <v>247</v>
      </c>
      <c r="B10" s="105" t="s">
        <v>218</v>
      </c>
      <c r="C10" s="104">
        <v>141666</v>
      </c>
      <c r="D10" s="105" t="s">
        <v>6</v>
      </c>
      <c r="E10" s="105" t="s">
        <v>203</v>
      </c>
      <c r="F10" s="29"/>
      <c r="G10" s="29"/>
      <c r="H10" s="29"/>
      <c r="I10" s="31"/>
      <c r="J10" s="32"/>
    </row>
    <row r="11" spans="1:10">
      <c r="A11" s="127">
        <v>100800015</v>
      </c>
      <c r="B11" s="105" t="s">
        <v>248</v>
      </c>
      <c r="C11" s="104">
        <v>227775</v>
      </c>
      <c r="D11" s="105" t="s">
        <v>6</v>
      </c>
      <c r="E11" s="105" t="s">
        <v>203</v>
      </c>
      <c r="F11" s="29"/>
      <c r="G11" s="29"/>
      <c r="H11" s="29"/>
      <c r="I11" s="31"/>
      <c r="J11" s="32"/>
    </row>
    <row r="12" spans="1:10">
      <c r="A12" s="127">
        <v>100800016</v>
      </c>
      <c r="B12" s="105" t="s">
        <v>250</v>
      </c>
      <c r="C12" s="104">
        <v>198120</v>
      </c>
      <c r="D12" s="105" t="s">
        <v>7</v>
      </c>
      <c r="E12" s="105" t="s">
        <v>203</v>
      </c>
      <c r="F12" s="29"/>
      <c r="G12" s="29"/>
      <c r="H12" s="29"/>
      <c r="I12" s="31"/>
      <c r="J12" s="32"/>
    </row>
    <row r="13" spans="1:10">
      <c r="A13" s="127">
        <v>100800017</v>
      </c>
      <c r="B13" s="105" t="s">
        <v>251</v>
      </c>
      <c r="C13" s="104">
        <v>110490</v>
      </c>
      <c r="D13" s="105" t="s">
        <v>8</v>
      </c>
      <c r="E13" s="105" t="s">
        <v>203</v>
      </c>
      <c r="F13" s="29"/>
      <c r="G13" s="29"/>
      <c r="H13" s="29"/>
      <c r="I13" s="31"/>
      <c r="J13" s="32"/>
    </row>
    <row r="14" spans="1:10">
      <c r="A14" s="127" t="s">
        <v>510</v>
      </c>
      <c r="B14" s="121" t="s">
        <v>509</v>
      </c>
      <c r="C14" s="104">
        <v>14363507</v>
      </c>
      <c r="D14" s="128" t="s">
        <v>512</v>
      </c>
      <c r="E14" s="105" t="s">
        <v>203</v>
      </c>
      <c r="F14" s="29"/>
      <c r="H14" s="29"/>
      <c r="I14" s="31"/>
      <c r="J14" s="32"/>
    </row>
    <row r="15" spans="1:10">
      <c r="A15" s="127">
        <v>100800018</v>
      </c>
      <c r="B15" s="121" t="s">
        <v>511</v>
      </c>
      <c r="C15" s="104">
        <v>4349398</v>
      </c>
      <c r="D15" s="128" t="s">
        <v>512</v>
      </c>
      <c r="E15" s="105" t="s">
        <v>203</v>
      </c>
      <c r="F15" s="29"/>
      <c r="H15" s="29"/>
      <c r="I15" s="31"/>
      <c r="J15" s="32"/>
    </row>
    <row r="16" spans="1:10">
      <c r="A16" s="127" t="s">
        <v>513</v>
      </c>
      <c r="B16" s="121" t="s">
        <v>468</v>
      </c>
      <c r="C16" s="104">
        <v>1657062</v>
      </c>
      <c r="D16" s="128" t="s">
        <v>514</v>
      </c>
      <c r="E16" s="105" t="s">
        <v>203</v>
      </c>
      <c r="F16" s="29"/>
      <c r="G16" s="29"/>
      <c r="H16" s="29"/>
      <c r="I16" s="31"/>
      <c r="J16" s="32"/>
    </row>
    <row r="17" spans="1:10" s="39" customFormat="1">
      <c r="A17" s="123" t="s">
        <v>569</v>
      </c>
      <c r="B17" s="123" t="s">
        <v>570</v>
      </c>
      <c r="C17" s="104">
        <v>90000</v>
      </c>
      <c r="D17" s="126" t="s">
        <v>584</v>
      </c>
      <c r="E17" s="123" t="s">
        <v>534</v>
      </c>
      <c r="F17" s="93"/>
    </row>
    <row r="18" spans="1:10">
      <c r="A18" s="151" t="s">
        <v>20</v>
      </c>
      <c r="B18" s="151"/>
      <c r="C18" s="27">
        <f>SUM(C3:C17)</f>
        <v>24101189</v>
      </c>
      <c r="D18" s="35"/>
      <c r="E18" s="35"/>
      <c r="F18" s="25"/>
      <c r="G18" s="25"/>
      <c r="H18" s="25"/>
      <c r="I18" s="25"/>
      <c r="J18" s="25"/>
    </row>
    <row r="19" spans="1:10">
      <c r="E19" s="78" t="s">
        <v>596</v>
      </c>
    </row>
    <row r="21" spans="1:10">
      <c r="B21" s="64"/>
      <c r="C21" s="65"/>
      <c r="D21" s="65"/>
    </row>
    <row r="22" spans="1:10">
      <c r="B22" s="64"/>
      <c r="C22" s="65"/>
      <c r="D22" s="65"/>
    </row>
  </sheetData>
  <mergeCells count="2">
    <mergeCell ref="A18:B18"/>
    <mergeCell ref="A1:E1"/>
  </mergeCells>
  <phoneticPr fontId="0" type="noConversion"/>
  <printOptions horizontalCentered="1"/>
  <pageMargins left="0.15748031496062992" right="0.15748031496062992" top="0.47244094488188981" bottom="0.43307086614173229" header="0.23622047244094491" footer="0.1574803149606299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sqref="A1:E1"/>
    </sheetView>
  </sheetViews>
  <sheetFormatPr defaultColWidth="9.140625" defaultRowHeight="12.75"/>
  <cols>
    <col min="1" max="1" width="17.7109375" style="39" bestFit="1" customWidth="1"/>
    <col min="2" max="2" width="39" style="39" customWidth="1"/>
    <col min="3" max="3" width="15.140625" style="40" hidden="1" customWidth="1"/>
    <col min="4" max="4" width="17.7109375" style="40" customWidth="1"/>
    <col min="5" max="6" width="60" style="39" bestFit="1" customWidth="1"/>
    <col min="7" max="16384" width="9.140625" style="39"/>
  </cols>
  <sheetData>
    <row r="1" spans="1:6" ht="15.75">
      <c r="A1" s="152" t="s">
        <v>579</v>
      </c>
      <c r="B1" s="152"/>
      <c r="C1" s="152"/>
      <c r="D1" s="152"/>
      <c r="E1" s="152"/>
    </row>
    <row r="2" spans="1:6" s="44" customFormat="1" ht="15.75">
      <c r="A2" s="50" t="s">
        <v>253</v>
      </c>
      <c r="B2" s="50" t="s">
        <v>254</v>
      </c>
      <c r="C2" s="51" t="s">
        <v>480</v>
      </c>
      <c r="D2" s="51" t="s">
        <v>480</v>
      </c>
      <c r="E2" s="50"/>
      <c r="F2" s="50" t="s">
        <v>112</v>
      </c>
    </row>
    <row r="3" spans="1:6">
      <c r="A3" s="123" t="s">
        <v>571</v>
      </c>
      <c r="B3" s="123" t="s">
        <v>572</v>
      </c>
      <c r="C3" s="122"/>
      <c r="D3" s="129">
        <v>150000</v>
      </c>
      <c r="E3" s="130" t="s">
        <v>578</v>
      </c>
      <c r="F3" s="130" t="s">
        <v>578</v>
      </c>
    </row>
    <row r="4" spans="1:6" ht="12.75" customHeight="1">
      <c r="A4" s="123" t="s">
        <v>573</v>
      </c>
      <c r="B4" s="123" t="s">
        <v>574</v>
      </c>
      <c r="C4" s="122"/>
      <c r="D4" s="129">
        <v>112522</v>
      </c>
      <c r="E4" s="153" t="s">
        <v>580</v>
      </c>
      <c r="F4" s="130" t="s">
        <v>578</v>
      </c>
    </row>
    <row r="5" spans="1:6">
      <c r="A5" s="123" t="s">
        <v>575</v>
      </c>
      <c r="B5" s="123" t="s">
        <v>576</v>
      </c>
      <c r="C5" s="122"/>
      <c r="D5" s="129">
        <v>1500000</v>
      </c>
      <c r="E5" s="153"/>
      <c r="F5" s="130" t="s">
        <v>203</v>
      </c>
    </row>
    <row r="6" spans="1:6">
      <c r="A6" s="123" t="s">
        <v>577</v>
      </c>
      <c r="B6" s="123" t="s">
        <v>576</v>
      </c>
      <c r="C6" s="122"/>
      <c r="D6" s="129">
        <v>1500000</v>
      </c>
      <c r="E6" s="153"/>
      <c r="F6" s="130" t="s">
        <v>203</v>
      </c>
    </row>
    <row r="7" spans="1:6">
      <c r="A7" s="121">
        <v>192300109</v>
      </c>
      <c r="B7" s="121" t="s">
        <v>581</v>
      </c>
      <c r="C7" s="122"/>
      <c r="D7" s="129">
        <v>9265354</v>
      </c>
      <c r="E7" s="153"/>
      <c r="F7" s="130" t="s">
        <v>203</v>
      </c>
    </row>
    <row r="8" spans="1:6">
      <c r="A8" s="121">
        <v>192300110</v>
      </c>
      <c r="B8" s="121" t="s">
        <v>581</v>
      </c>
      <c r="C8" s="122"/>
      <c r="D8" s="129">
        <v>9265355</v>
      </c>
      <c r="E8" s="153"/>
      <c r="F8" s="130" t="s">
        <v>203</v>
      </c>
    </row>
    <row r="9" spans="1:6" s="92" customFormat="1">
      <c r="A9" s="91"/>
      <c r="B9" s="91" t="s">
        <v>20</v>
      </c>
      <c r="C9" s="88"/>
      <c r="D9" s="88">
        <f>SUM(D3:D8)</f>
        <v>21793231</v>
      </c>
      <c r="E9" s="91"/>
      <c r="F9" s="91"/>
    </row>
    <row r="18" spans="4:4">
      <c r="D18" s="94"/>
    </row>
    <row r="19" spans="4:4">
      <c r="D19" s="94"/>
    </row>
  </sheetData>
  <mergeCells count="2">
    <mergeCell ref="A1:E1"/>
    <mergeCell ref="E4:E8"/>
  </mergeCells>
  <phoneticPr fontId="0" type="noConversion"/>
  <pageMargins left="0.26" right="0.16" top="1" bottom="1" header="0.5" footer="0.5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A2" sqref="A2"/>
    </sheetView>
  </sheetViews>
  <sheetFormatPr defaultColWidth="9.140625" defaultRowHeight="12.75"/>
  <cols>
    <col min="1" max="1" width="50.85546875" style="39" customWidth="1"/>
    <col min="2" max="2" width="36.42578125" style="39" hidden="1" customWidth="1"/>
    <col min="3" max="3" width="17.28515625" style="39" customWidth="1"/>
    <col min="4" max="16384" width="9.140625" style="39"/>
  </cols>
  <sheetData>
    <row r="1" spans="1:3" ht="15.75">
      <c r="A1" s="154" t="s">
        <v>491</v>
      </c>
      <c r="B1" s="154"/>
      <c r="C1" s="154"/>
    </row>
    <row r="2" spans="1:3" s="70" customFormat="1" ht="31.5">
      <c r="A2" s="71" t="s">
        <v>110</v>
      </c>
      <c r="B2" s="72"/>
      <c r="C2" s="71" t="s">
        <v>500</v>
      </c>
    </row>
    <row r="3" spans="1:3" ht="31.5">
      <c r="A3" s="62" t="s">
        <v>503</v>
      </c>
      <c r="B3" s="73">
        <v>10000000</v>
      </c>
      <c r="C3" s="42">
        <f>B3/1000</f>
        <v>10000</v>
      </c>
    </row>
    <row r="4" spans="1:3" ht="15.75">
      <c r="A4" s="62" t="s">
        <v>484</v>
      </c>
      <c r="B4" s="73">
        <v>4600000</v>
      </c>
      <c r="C4" s="42">
        <f t="shared" ref="C4:C13" si="0">B4/1000</f>
        <v>4600</v>
      </c>
    </row>
    <row r="5" spans="1:3" ht="31.5">
      <c r="A5" s="74" t="s">
        <v>485</v>
      </c>
      <c r="B5" s="75">
        <v>795000</v>
      </c>
      <c r="C5" s="42">
        <f t="shared" si="0"/>
        <v>795</v>
      </c>
    </row>
    <row r="6" spans="1:3" ht="31.5">
      <c r="A6" s="74" t="s">
        <v>492</v>
      </c>
      <c r="B6" s="75">
        <v>1020000</v>
      </c>
      <c r="C6" s="42">
        <f t="shared" si="0"/>
        <v>1020</v>
      </c>
    </row>
    <row r="7" spans="1:3" ht="31.5">
      <c r="A7" s="74" t="s">
        <v>486</v>
      </c>
      <c r="B7" s="75">
        <v>90000</v>
      </c>
      <c r="C7" s="42">
        <f t="shared" si="0"/>
        <v>90</v>
      </c>
    </row>
    <row r="8" spans="1:3" ht="15.75">
      <c r="A8" s="74" t="s">
        <v>487</v>
      </c>
      <c r="B8" s="75">
        <v>180600</v>
      </c>
      <c r="C8" s="42">
        <f t="shared" si="0"/>
        <v>180.6</v>
      </c>
    </row>
    <row r="9" spans="1:3" ht="15.75">
      <c r="A9" s="62" t="s">
        <v>488</v>
      </c>
      <c r="B9" s="76">
        <v>1800000</v>
      </c>
      <c r="C9" s="42">
        <f t="shared" si="0"/>
        <v>1800</v>
      </c>
    </row>
    <row r="10" spans="1:3" ht="31.5">
      <c r="A10" s="74" t="s">
        <v>489</v>
      </c>
      <c r="B10" s="75">
        <v>1506200</v>
      </c>
      <c r="C10" s="42">
        <f t="shared" si="0"/>
        <v>1506.2</v>
      </c>
    </row>
    <row r="11" spans="1:3" ht="31.5">
      <c r="A11" s="74" t="s">
        <v>498</v>
      </c>
      <c r="B11" s="75">
        <v>452360</v>
      </c>
      <c r="C11" s="42">
        <f t="shared" si="0"/>
        <v>452.36</v>
      </c>
    </row>
    <row r="12" spans="1:3" ht="31.5">
      <c r="A12" s="62" t="s">
        <v>490</v>
      </c>
      <c r="B12" s="73">
        <v>154230</v>
      </c>
      <c r="C12" s="42">
        <f t="shared" si="0"/>
        <v>154.22999999999999</v>
      </c>
    </row>
    <row r="13" spans="1:3" ht="15.75">
      <c r="A13" s="63" t="s">
        <v>501</v>
      </c>
      <c r="B13" s="77">
        <f>SUM(B3:B12)</f>
        <v>20598390</v>
      </c>
      <c r="C13" s="43">
        <f t="shared" si="0"/>
        <v>20598.39</v>
      </c>
    </row>
  </sheetData>
  <mergeCells count="1">
    <mergeCell ref="A1:C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Összesítő ingó</vt:lpstr>
      <vt:lpstr>Gépek, berendezések, felszer</vt:lpstr>
      <vt:lpstr>Idegen helyen tárolt gép,berend</vt:lpstr>
      <vt:lpstr>Idegen tulajdonú eszközök</vt:lpstr>
      <vt:lpstr>Idegen helyen tárolt informatik</vt:lpstr>
      <vt:lpstr>Képzőművészeti alkotás</vt:lpstr>
      <vt:lpstr>Képzőműv.alk.park, közter.</vt:lpstr>
      <vt:lpstr>Hangszer</vt:lpstr>
      <vt:lpstr>Kada sportcsarnok eszközei</vt:lpstr>
      <vt:lpstr>'Gépek, berendezések, felszer'!Nyomtatási_cím</vt:lpstr>
      <vt:lpstr>'Képzőművészeti alkotás'!Nyomtatási_terület</vt:lpstr>
    </vt:vector>
  </TitlesOfParts>
  <Company>Kőbányai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TopankaE</dc:creator>
  <cp:lastModifiedBy>User</cp:lastModifiedBy>
  <cp:lastPrinted>2018-02-06T12:43:00Z</cp:lastPrinted>
  <dcterms:created xsi:type="dcterms:W3CDTF">2014-08-12T15:39:58Z</dcterms:created>
  <dcterms:modified xsi:type="dcterms:W3CDTF">2018-02-15T17:27:57Z</dcterms:modified>
</cp:coreProperties>
</file>