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7112" windowHeight="9720" activeTab="2"/>
  </bookViews>
  <sheets>
    <sheet name="Munkabér" sheetId="1" r:id="rId1"/>
    <sheet name="Költségek" sheetId="3" r:id="rId2"/>
    <sheet name="Összesítő" sheetId="4" r:id="rId3"/>
    <sheet name="Munka1" sheetId="5" r:id="rId4"/>
  </sheets>
  <definedNames>
    <definedName name="_xlnm.Print_Area" localSheetId="1">Költségek!$A$1:$F$365</definedName>
    <definedName name="_xlnm.Print_Area" localSheetId="0">Munkabér!$A$1:$O$167</definedName>
  </definedNames>
  <calcPr calcId="125725"/>
</workbook>
</file>

<file path=xl/calcChain.xml><?xml version="1.0" encoding="utf-8"?>
<calcChain xmlns="http://schemas.openxmlformats.org/spreadsheetml/2006/main">
  <c r="D12" i="4"/>
  <c r="D11"/>
  <c r="D9"/>
  <c r="D8"/>
  <c r="C13"/>
  <c r="C12"/>
  <c r="C11"/>
  <c r="C9"/>
  <c r="C8"/>
  <c r="C7"/>
  <c r="C324" i="3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23"/>
  <c r="C287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286"/>
  <c r="C4" i="4"/>
  <c r="M110" i="1" l="1"/>
  <c r="I150"/>
  <c r="I151"/>
  <c r="I152"/>
  <c r="I153"/>
  <c r="H150"/>
  <c r="H151"/>
  <c r="H152"/>
  <c r="H153"/>
  <c r="H149"/>
  <c r="A150"/>
  <c r="A151"/>
  <c r="A152"/>
  <c r="A153"/>
  <c r="A149"/>
  <c r="H138"/>
  <c r="H139"/>
  <c r="H140"/>
  <c r="H141"/>
  <c r="H137"/>
  <c r="B138"/>
  <c r="C138" s="1"/>
  <c r="D138" s="1"/>
  <c r="F138" s="1"/>
  <c r="G138" s="1"/>
  <c r="B139"/>
  <c r="B140"/>
  <c r="C140" s="1"/>
  <c r="D140" s="1"/>
  <c r="F140" s="1"/>
  <c r="G140" s="1"/>
  <c r="B141"/>
  <c r="B137"/>
  <c r="C139"/>
  <c r="D139" s="1"/>
  <c r="F139" s="1"/>
  <c r="G139" s="1"/>
  <c r="C141"/>
  <c r="D141" s="1"/>
  <c r="F141" s="1"/>
  <c r="G141" s="1"/>
  <c r="A138"/>
  <c r="A139"/>
  <c r="A140"/>
  <c r="A141"/>
  <c r="A137"/>
  <c r="H127"/>
  <c r="H128"/>
  <c r="H129"/>
  <c r="H130"/>
  <c r="H126"/>
  <c r="B127"/>
  <c r="B128"/>
  <c r="B151" s="1"/>
  <c r="B129"/>
  <c r="B130"/>
  <c r="B153" s="1"/>
  <c r="B126"/>
  <c r="B149" s="1"/>
  <c r="A127"/>
  <c r="A128"/>
  <c r="A129"/>
  <c r="A130"/>
  <c r="A126"/>
  <c r="L6"/>
  <c r="L5"/>
  <c r="L3"/>
  <c r="H105"/>
  <c r="H106"/>
  <c r="H107"/>
  <c r="H108"/>
  <c r="H104"/>
  <c r="B105"/>
  <c r="B106"/>
  <c r="B107"/>
  <c r="B108"/>
  <c r="B104"/>
  <c r="A105"/>
  <c r="A106"/>
  <c r="A107"/>
  <c r="A108"/>
  <c r="A104"/>
  <c r="A92"/>
  <c r="A93"/>
  <c r="A94"/>
  <c r="A95"/>
  <c r="A91"/>
  <c r="H79"/>
  <c r="H80"/>
  <c r="H81"/>
  <c r="H82"/>
  <c r="H78"/>
  <c r="B79"/>
  <c r="B80"/>
  <c r="B81"/>
  <c r="B82"/>
  <c r="B78"/>
  <c r="A79"/>
  <c r="A80"/>
  <c r="A81"/>
  <c r="A82"/>
  <c r="A78"/>
  <c r="H66"/>
  <c r="H67"/>
  <c r="H68"/>
  <c r="H69"/>
  <c r="H65"/>
  <c r="B66"/>
  <c r="B67"/>
  <c r="B68"/>
  <c r="B69"/>
  <c r="B65"/>
  <c r="A66"/>
  <c r="A67"/>
  <c r="A68"/>
  <c r="A69"/>
  <c r="A65"/>
  <c r="H44"/>
  <c r="H45"/>
  <c r="H46"/>
  <c r="H47"/>
  <c r="B44"/>
  <c r="C44" s="1"/>
  <c r="D44" s="1"/>
  <c r="F44" s="1"/>
  <c r="G44" s="1"/>
  <c r="B45"/>
  <c r="C45" s="1"/>
  <c r="D45" s="1"/>
  <c r="F45" s="1"/>
  <c r="G45" s="1"/>
  <c r="B46"/>
  <c r="C46" s="1"/>
  <c r="D46" s="1"/>
  <c r="F46" s="1"/>
  <c r="G46" s="1"/>
  <c r="B47"/>
  <c r="C47" s="1"/>
  <c r="D47" s="1"/>
  <c r="F47" s="1"/>
  <c r="G47" s="1"/>
  <c r="B43"/>
  <c r="A44"/>
  <c r="A45"/>
  <c r="A46"/>
  <c r="A47"/>
  <c r="A43"/>
  <c r="H32"/>
  <c r="H33"/>
  <c r="B31"/>
  <c r="B32"/>
  <c r="B33"/>
  <c r="B34"/>
  <c r="B30"/>
  <c r="A31"/>
  <c r="A32"/>
  <c r="A33"/>
  <c r="A34"/>
  <c r="A30"/>
  <c r="B20"/>
  <c r="B94" s="1"/>
  <c r="C94" s="1"/>
  <c r="D94" s="1"/>
  <c r="F94" s="1"/>
  <c r="G94" s="1"/>
  <c r="B19"/>
  <c r="B93" s="1"/>
  <c r="H21"/>
  <c r="H18"/>
  <c r="H19"/>
  <c r="H20"/>
  <c r="C19"/>
  <c r="D19" s="1"/>
  <c r="F19" s="1"/>
  <c r="G19" s="1"/>
  <c r="N19" s="1"/>
  <c r="C20"/>
  <c r="D20" s="1"/>
  <c r="F20" s="1"/>
  <c r="G20" s="1"/>
  <c r="N20" s="1"/>
  <c r="N142"/>
  <c r="M142"/>
  <c r="E142"/>
  <c r="C137"/>
  <c r="E131"/>
  <c r="M131"/>
  <c r="N131"/>
  <c r="E96"/>
  <c r="H92"/>
  <c r="H91"/>
  <c r="H96" s="1"/>
  <c r="M154"/>
  <c r="N154"/>
  <c r="D13" i="4" s="1"/>
  <c r="E48" i="1"/>
  <c r="E109"/>
  <c r="E83"/>
  <c r="E70"/>
  <c r="H43"/>
  <c r="E35"/>
  <c r="D4" i="3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B24"/>
  <c r="C24"/>
  <c r="B30"/>
  <c r="D30" s="1"/>
  <c r="B31"/>
  <c r="B69" s="1"/>
  <c r="D69" s="1"/>
  <c r="B32"/>
  <c r="D32" s="1"/>
  <c r="B33"/>
  <c r="B71" s="1"/>
  <c r="D71" s="1"/>
  <c r="B34"/>
  <c r="D34" s="1"/>
  <c r="B35"/>
  <c r="B73" s="1"/>
  <c r="D73" s="1"/>
  <c r="B36"/>
  <c r="D36" s="1"/>
  <c r="B37"/>
  <c r="B75" s="1"/>
  <c r="B38"/>
  <c r="B76" s="1"/>
  <c r="D76" s="1"/>
  <c r="B39"/>
  <c r="D39" s="1"/>
  <c r="B40"/>
  <c r="B78" s="1"/>
  <c r="D78" s="1"/>
  <c r="B41"/>
  <c r="D41" s="1"/>
  <c r="B42"/>
  <c r="B80" s="1"/>
  <c r="D80" s="1"/>
  <c r="B43"/>
  <c r="D43" s="1"/>
  <c r="B44"/>
  <c r="B82" s="1"/>
  <c r="D82" s="1"/>
  <c r="B45"/>
  <c r="D45" s="1"/>
  <c r="B46"/>
  <c r="B84" s="1"/>
  <c r="D84" s="1"/>
  <c r="B47"/>
  <c r="D47" s="1"/>
  <c r="B48"/>
  <c r="B86" s="1"/>
  <c r="D86" s="1"/>
  <c r="B29"/>
  <c r="B67" s="1"/>
  <c r="D67" s="1"/>
  <c r="A30"/>
  <c r="A68" s="1"/>
  <c r="A31"/>
  <c r="A69" s="1"/>
  <c r="A32"/>
  <c r="A70" s="1"/>
  <c r="A33"/>
  <c r="A71" s="1"/>
  <c r="A34"/>
  <c r="A72" s="1"/>
  <c r="A35"/>
  <c r="A73" s="1"/>
  <c r="A36"/>
  <c r="A74" s="1"/>
  <c r="A37"/>
  <c r="A75" s="1"/>
  <c r="A38"/>
  <c r="A76" s="1"/>
  <c r="A39"/>
  <c r="A77" s="1"/>
  <c r="A40"/>
  <c r="A78" s="1"/>
  <c r="A41"/>
  <c r="A79" s="1"/>
  <c r="A42"/>
  <c r="A80" s="1"/>
  <c r="A43"/>
  <c r="A81" s="1"/>
  <c r="A44"/>
  <c r="A82" s="1"/>
  <c r="A45"/>
  <c r="A83" s="1"/>
  <c r="A46"/>
  <c r="A84" s="1"/>
  <c r="A47"/>
  <c r="A85" s="1"/>
  <c r="A48"/>
  <c r="A86" s="1"/>
  <c r="A29"/>
  <c r="A67" s="1"/>
  <c r="H8" i="1"/>
  <c r="H9" s="1"/>
  <c r="H10" s="1"/>
  <c r="H2"/>
  <c r="H3" s="1"/>
  <c r="H6" s="1"/>
  <c r="D5" s="1"/>
  <c r="C342" i="3"/>
  <c r="E154" i="1"/>
  <c r="I149"/>
  <c r="I154" s="1"/>
  <c r="H131"/>
  <c r="B131"/>
  <c r="H109"/>
  <c r="C104"/>
  <c r="H83"/>
  <c r="B83"/>
  <c r="H70"/>
  <c r="B70"/>
  <c r="H31"/>
  <c r="H30"/>
  <c r="C30"/>
  <c r="H17"/>
  <c r="B21"/>
  <c r="B95" s="1"/>
  <c r="C95" s="1"/>
  <c r="D95" s="1"/>
  <c r="F95" s="1"/>
  <c r="G95" s="1"/>
  <c r="B18"/>
  <c r="B92" s="1"/>
  <c r="C92" s="1"/>
  <c r="D92" s="1"/>
  <c r="F92" s="1"/>
  <c r="G92" s="1"/>
  <c r="B17"/>
  <c r="B91" s="1"/>
  <c r="E22"/>
  <c r="D9"/>
  <c r="C49" i="3"/>
  <c r="C87"/>
  <c r="C113"/>
  <c r="C150"/>
  <c r="C176"/>
  <c r="C214"/>
  <c r="C240"/>
  <c r="C279"/>
  <c r="C305"/>
  <c r="C17" i="1"/>
  <c r="D17" s="1"/>
  <c r="F17" s="1"/>
  <c r="G17" s="1"/>
  <c r="C18"/>
  <c r="D18" s="1"/>
  <c r="F18" s="1"/>
  <c r="G18" s="1"/>
  <c r="N18" s="1"/>
  <c r="C21"/>
  <c r="D21" s="1"/>
  <c r="F21" s="1"/>
  <c r="G21" s="1"/>
  <c r="N21" s="1"/>
  <c r="I129" l="1"/>
  <c r="I81"/>
  <c r="I68"/>
  <c r="I46"/>
  <c r="I33"/>
  <c r="I20"/>
  <c r="J152"/>
  <c r="I140"/>
  <c r="I107"/>
  <c r="I94"/>
  <c r="J94" s="1"/>
  <c r="K94" s="1"/>
  <c r="B96"/>
  <c r="C93"/>
  <c r="D93" s="1"/>
  <c r="F93" s="1"/>
  <c r="G93" s="1"/>
  <c r="J20"/>
  <c r="K20" s="1"/>
  <c r="O20" s="1"/>
  <c r="J33"/>
  <c r="K33" s="1"/>
  <c r="J68"/>
  <c r="J140"/>
  <c r="K140" s="1"/>
  <c r="L140" s="1"/>
  <c r="O140" s="1"/>
  <c r="K152"/>
  <c r="C153"/>
  <c r="D153" s="1"/>
  <c r="F153" s="1"/>
  <c r="G153" s="1"/>
  <c r="C151"/>
  <c r="D151" s="1"/>
  <c r="F151" s="1"/>
  <c r="G151" s="1"/>
  <c r="J46"/>
  <c r="K46" s="1"/>
  <c r="O46" s="1"/>
  <c r="J81"/>
  <c r="K81" s="1"/>
  <c r="J129"/>
  <c r="K129" s="1"/>
  <c r="D2"/>
  <c r="D6"/>
  <c r="D4"/>
  <c r="M21"/>
  <c r="M19"/>
  <c r="C34"/>
  <c r="D34" s="1"/>
  <c r="F34" s="1"/>
  <c r="G34" s="1"/>
  <c r="C32"/>
  <c r="D32" s="1"/>
  <c r="F32" s="1"/>
  <c r="G32" s="1"/>
  <c r="C69"/>
  <c r="D69" s="1"/>
  <c r="F69" s="1"/>
  <c r="G69" s="1"/>
  <c r="C67"/>
  <c r="D67" s="1"/>
  <c r="F67" s="1"/>
  <c r="G67" s="1"/>
  <c r="C82"/>
  <c r="D82" s="1"/>
  <c r="F82" s="1"/>
  <c r="G82" s="1"/>
  <c r="C80"/>
  <c r="D80" s="1"/>
  <c r="F80" s="1"/>
  <c r="G80" s="1"/>
  <c r="C107"/>
  <c r="D107" s="1"/>
  <c r="F107" s="1"/>
  <c r="G107" s="1"/>
  <c r="C105"/>
  <c r="D105" s="1"/>
  <c r="F105" s="1"/>
  <c r="G105" s="1"/>
  <c r="L7"/>
  <c r="L8" s="1"/>
  <c r="C130"/>
  <c r="C128"/>
  <c r="D130"/>
  <c r="F130" s="1"/>
  <c r="G130" s="1"/>
  <c r="D128"/>
  <c r="F128" s="1"/>
  <c r="G128" s="1"/>
  <c r="B152"/>
  <c r="B150"/>
  <c r="D3"/>
  <c r="L20"/>
  <c r="M20"/>
  <c r="M18"/>
  <c r="C33"/>
  <c r="D33" s="1"/>
  <c r="F33" s="1"/>
  <c r="G33" s="1"/>
  <c r="C31"/>
  <c r="D31" s="1"/>
  <c r="F31" s="1"/>
  <c r="G31" s="1"/>
  <c r="C68"/>
  <c r="D68" s="1"/>
  <c r="F68" s="1"/>
  <c r="G68" s="1"/>
  <c r="C66"/>
  <c r="D66" s="1"/>
  <c r="F66" s="1"/>
  <c r="G66" s="1"/>
  <c r="C81"/>
  <c r="D81" s="1"/>
  <c r="F81" s="1"/>
  <c r="G81" s="1"/>
  <c r="C79"/>
  <c r="D79" s="1"/>
  <c r="F79" s="1"/>
  <c r="G79" s="1"/>
  <c r="C108"/>
  <c r="D108" s="1"/>
  <c r="F108" s="1"/>
  <c r="G108" s="1"/>
  <c r="C106"/>
  <c r="D106" s="1"/>
  <c r="F106" s="1"/>
  <c r="G106" s="1"/>
  <c r="J107"/>
  <c r="K107" s="1"/>
  <c r="C129"/>
  <c r="D129" s="1"/>
  <c r="F129" s="1"/>
  <c r="G129" s="1"/>
  <c r="L129" s="1"/>
  <c r="O129" s="1"/>
  <c r="C127"/>
  <c r="D127" s="1"/>
  <c r="F127" s="1"/>
  <c r="G127" s="1"/>
  <c r="L94"/>
  <c r="O94" s="1"/>
  <c r="O81"/>
  <c r="O33"/>
  <c r="M47"/>
  <c r="N47"/>
  <c r="M46"/>
  <c r="L46"/>
  <c r="N46"/>
  <c r="M45"/>
  <c r="N45"/>
  <c r="M44"/>
  <c r="N44"/>
  <c r="H35"/>
  <c r="D137"/>
  <c r="C142"/>
  <c r="B142"/>
  <c r="H142"/>
  <c r="C91"/>
  <c r="C96" s="1"/>
  <c r="D37" i="3"/>
  <c r="D35"/>
  <c r="D33"/>
  <c r="D31"/>
  <c r="B74"/>
  <c r="D74" s="1"/>
  <c r="B72"/>
  <c r="D72" s="1"/>
  <c r="B70"/>
  <c r="D70" s="1"/>
  <c r="B68"/>
  <c r="D68" s="1"/>
  <c r="D48"/>
  <c r="D46"/>
  <c r="D44"/>
  <c r="D42"/>
  <c r="D40"/>
  <c r="D38"/>
  <c r="B22" i="1"/>
  <c r="H22"/>
  <c r="B48"/>
  <c r="H48"/>
  <c r="D24" i="3"/>
  <c r="B110"/>
  <c r="D110" s="1"/>
  <c r="B106"/>
  <c r="D106" s="1"/>
  <c r="B102"/>
  <c r="D102" s="1"/>
  <c r="B98"/>
  <c r="D98" s="1"/>
  <c r="B94"/>
  <c r="B112"/>
  <c r="D112" s="1"/>
  <c r="B108"/>
  <c r="D108" s="1"/>
  <c r="B104"/>
  <c r="D104" s="1"/>
  <c r="B100"/>
  <c r="D100" s="1"/>
  <c r="B96"/>
  <c r="D96" s="1"/>
  <c r="B93"/>
  <c r="D29"/>
  <c r="B49"/>
  <c r="B50" s="1"/>
  <c r="B85"/>
  <c r="D85" s="1"/>
  <c r="B111"/>
  <c r="D111" s="1"/>
  <c r="B83"/>
  <c r="D83" s="1"/>
  <c r="B109"/>
  <c r="D109" s="1"/>
  <c r="B81"/>
  <c r="D81" s="1"/>
  <c r="B107"/>
  <c r="D107" s="1"/>
  <c r="B79"/>
  <c r="D79" s="1"/>
  <c r="B105"/>
  <c r="D105" s="1"/>
  <c r="B77"/>
  <c r="D77" s="1"/>
  <c r="B103"/>
  <c r="D103" s="1"/>
  <c r="D75"/>
  <c r="B101"/>
  <c r="D101" s="1"/>
  <c r="B99"/>
  <c r="D99" s="1"/>
  <c r="B97"/>
  <c r="D97" s="1"/>
  <c r="B95"/>
  <c r="A93"/>
  <c r="A130" s="1"/>
  <c r="A109"/>
  <c r="A146" s="1"/>
  <c r="A172" s="1"/>
  <c r="A210" s="1"/>
  <c r="A105"/>
  <c r="A142" s="1"/>
  <c r="A168" s="1"/>
  <c r="A206" s="1"/>
  <c r="A101"/>
  <c r="A138" s="1"/>
  <c r="A164" s="1"/>
  <c r="A202" s="1"/>
  <c r="A97"/>
  <c r="A134" s="1"/>
  <c r="B149"/>
  <c r="D149" s="1"/>
  <c r="B145"/>
  <c r="D145" s="1"/>
  <c r="B141"/>
  <c r="D141" s="1"/>
  <c r="B137"/>
  <c r="D137" s="1"/>
  <c r="B133"/>
  <c r="A111"/>
  <c r="A148" s="1"/>
  <c r="A174" s="1"/>
  <c r="A212" s="1"/>
  <c r="A107"/>
  <c r="A144" s="1"/>
  <c r="A170" s="1"/>
  <c r="A208" s="1"/>
  <c r="A103"/>
  <c r="A140" s="1"/>
  <c r="A166" s="1"/>
  <c r="A204" s="1"/>
  <c r="A99"/>
  <c r="A136" s="1"/>
  <c r="A95"/>
  <c r="A132" s="1"/>
  <c r="B147"/>
  <c r="D147" s="1"/>
  <c r="B143"/>
  <c r="D143" s="1"/>
  <c r="B139"/>
  <c r="D139" s="1"/>
  <c r="B135"/>
  <c r="A112"/>
  <c r="A149" s="1"/>
  <c r="A175" s="1"/>
  <c r="A213" s="1"/>
  <c r="A110"/>
  <c r="A147" s="1"/>
  <c r="A173" s="1"/>
  <c r="A211" s="1"/>
  <c r="A108"/>
  <c r="A145" s="1"/>
  <c r="A171" s="1"/>
  <c r="A209" s="1"/>
  <c r="A106"/>
  <c r="A143" s="1"/>
  <c r="A169" s="1"/>
  <c r="A207" s="1"/>
  <c r="A104"/>
  <c r="A141" s="1"/>
  <c r="A167" s="1"/>
  <c r="A205" s="1"/>
  <c r="A102"/>
  <c r="A139" s="1"/>
  <c r="A165" s="1"/>
  <c r="A203" s="1"/>
  <c r="A100"/>
  <c r="A137" s="1"/>
  <c r="A163" s="1"/>
  <c r="A201" s="1"/>
  <c r="A98"/>
  <c r="A135" s="1"/>
  <c r="A96"/>
  <c r="A133" s="1"/>
  <c r="A94"/>
  <c r="A131" s="1"/>
  <c r="D49"/>
  <c r="N17" i="1"/>
  <c r="M17"/>
  <c r="D30"/>
  <c r="B35"/>
  <c r="D104"/>
  <c r="B109"/>
  <c r="C149"/>
  <c r="C126"/>
  <c r="C131" s="1"/>
  <c r="F104"/>
  <c r="C78"/>
  <c r="C83" s="1"/>
  <c r="C65"/>
  <c r="C70" s="1"/>
  <c r="C43"/>
  <c r="C48" s="1"/>
  <c r="F30"/>
  <c r="G22"/>
  <c r="C22"/>
  <c r="F22"/>
  <c r="D22"/>
  <c r="D50" i="3" l="1"/>
  <c r="B4" i="4"/>
  <c r="N81" i="1"/>
  <c r="M81"/>
  <c r="L81"/>
  <c r="N68"/>
  <c r="M68"/>
  <c r="M33"/>
  <c r="N33"/>
  <c r="L33"/>
  <c r="M80"/>
  <c r="N80"/>
  <c r="N67"/>
  <c r="M67"/>
  <c r="N32"/>
  <c r="M32"/>
  <c r="N79"/>
  <c r="M79"/>
  <c r="N66"/>
  <c r="M66"/>
  <c r="N31"/>
  <c r="M31"/>
  <c r="M82"/>
  <c r="N82"/>
  <c r="N69"/>
  <c r="M69"/>
  <c r="M34"/>
  <c r="N34"/>
  <c r="I127"/>
  <c r="J127" s="1"/>
  <c r="K127" s="1"/>
  <c r="L127" s="1"/>
  <c r="O127" s="1"/>
  <c r="I79"/>
  <c r="J79" s="1"/>
  <c r="K79" s="1"/>
  <c r="O79" s="1"/>
  <c r="I66"/>
  <c r="J66" s="1"/>
  <c r="I44"/>
  <c r="J44" s="1"/>
  <c r="K44" s="1"/>
  <c r="I31"/>
  <c r="J150"/>
  <c r="K150" s="1"/>
  <c r="I138"/>
  <c r="J138" s="1"/>
  <c r="K138" s="1"/>
  <c r="L138" s="1"/>
  <c r="O138" s="1"/>
  <c r="I105"/>
  <c r="J105" s="1"/>
  <c r="K105" s="1"/>
  <c r="L105" s="1"/>
  <c r="O105" s="1"/>
  <c r="I92"/>
  <c r="J92" s="1"/>
  <c r="K92" s="1"/>
  <c r="L92" s="1"/>
  <c r="O92" s="1"/>
  <c r="D150"/>
  <c r="F150" s="1"/>
  <c r="G150" s="1"/>
  <c r="L150" s="1"/>
  <c r="O150" s="1"/>
  <c r="C150"/>
  <c r="J153"/>
  <c r="K153" s="1"/>
  <c r="L153" s="1"/>
  <c r="O153" s="1"/>
  <c r="I141"/>
  <c r="J141" s="1"/>
  <c r="K141" s="1"/>
  <c r="L141" s="1"/>
  <c r="O141" s="1"/>
  <c r="I108"/>
  <c r="J108" s="1"/>
  <c r="K108" s="1"/>
  <c r="L108" s="1"/>
  <c r="O108" s="1"/>
  <c r="I95"/>
  <c r="J95" s="1"/>
  <c r="K95" s="1"/>
  <c r="L95" s="1"/>
  <c r="O95" s="1"/>
  <c r="I130"/>
  <c r="J130" s="1"/>
  <c r="K130" s="1"/>
  <c r="I82"/>
  <c r="J82" s="1"/>
  <c r="K82" s="1"/>
  <c r="O82" s="1"/>
  <c r="I69"/>
  <c r="J69" s="1"/>
  <c r="I47"/>
  <c r="J47" s="1"/>
  <c r="K47" s="1"/>
  <c r="I34"/>
  <c r="J34" s="1"/>
  <c r="F35"/>
  <c r="C109"/>
  <c r="B154"/>
  <c r="D152"/>
  <c r="F152" s="1"/>
  <c r="G152" s="1"/>
  <c r="L152" s="1"/>
  <c r="O152" s="1"/>
  <c r="C152"/>
  <c r="J151"/>
  <c r="K151" s="1"/>
  <c r="L151" s="1"/>
  <c r="O151" s="1"/>
  <c r="I139"/>
  <c r="J139" s="1"/>
  <c r="K139" s="1"/>
  <c r="L139" s="1"/>
  <c r="O139" s="1"/>
  <c r="I106"/>
  <c r="J106" s="1"/>
  <c r="K106" s="1"/>
  <c r="L106" s="1"/>
  <c r="O106" s="1"/>
  <c r="I93"/>
  <c r="J93" s="1"/>
  <c r="K93" s="1"/>
  <c r="L93" s="1"/>
  <c r="O93" s="1"/>
  <c r="I128"/>
  <c r="J128" s="1"/>
  <c r="K128" s="1"/>
  <c r="L128" s="1"/>
  <c r="O128" s="1"/>
  <c r="I80"/>
  <c r="J80" s="1"/>
  <c r="K80" s="1"/>
  <c r="O80" s="1"/>
  <c r="I67"/>
  <c r="J67" s="1"/>
  <c r="I45"/>
  <c r="J45" s="1"/>
  <c r="K45" s="1"/>
  <c r="I32"/>
  <c r="J32" s="1"/>
  <c r="K32" s="1"/>
  <c r="O32" s="1"/>
  <c r="I19"/>
  <c r="J19" s="1"/>
  <c r="K19" s="1"/>
  <c r="I126"/>
  <c r="I91"/>
  <c r="I78"/>
  <c r="I65"/>
  <c r="J65" s="1"/>
  <c r="I17"/>
  <c r="J149"/>
  <c r="I137"/>
  <c r="I104"/>
  <c r="I30"/>
  <c r="I35" s="1"/>
  <c r="I43"/>
  <c r="O68"/>
  <c r="K68"/>
  <c r="L68" s="1"/>
  <c r="F109"/>
  <c r="C154"/>
  <c r="L107"/>
  <c r="O107" s="1"/>
  <c r="C35"/>
  <c r="L130"/>
  <c r="O130" s="1"/>
  <c r="D91"/>
  <c r="D96" s="1"/>
  <c r="J91"/>
  <c r="F137"/>
  <c r="D142"/>
  <c r="I96"/>
  <c r="F91"/>
  <c r="A159" i="3"/>
  <c r="A197" s="1"/>
  <c r="A227"/>
  <c r="A266" s="1"/>
  <c r="A292"/>
  <c r="A329" s="1"/>
  <c r="A231"/>
  <c r="A270" s="1"/>
  <c r="A296"/>
  <c r="A333" s="1"/>
  <c r="A235"/>
  <c r="A274" s="1"/>
  <c r="A300"/>
  <c r="A337" s="1"/>
  <c r="A239"/>
  <c r="A278" s="1"/>
  <c r="A304"/>
  <c r="A341" s="1"/>
  <c r="A162"/>
  <c r="A200" s="1"/>
  <c r="A234"/>
  <c r="A273" s="1"/>
  <c r="A299"/>
  <c r="A336" s="1"/>
  <c r="B159"/>
  <c r="D159" s="1"/>
  <c r="D133"/>
  <c r="A228"/>
  <c r="A267" s="1"/>
  <c r="A293"/>
  <c r="A330" s="1"/>
  <c r="A236"/>
  <c r="A275" s="1"/>
  <c r="A301"/>
  <c r="A338" s="1"/>
  <c r="B132"/>
  <c r="D95"/>
  <c r="D87"/>
  <c r="B5" i="4" s="1"/>
  <c r="A157" i="3"/>
  <c r="A195" s="1"/>
  <c r="A161"/>
  <c r="A199" s="1"/>
  <c r="A229"/>
  <c r="A268" s="1"/>
  <c r="A294"/>
  <c r="A331" s="1"/>
  <c r="A233"/>
  <c r="A272" s="1"/>
  <c r="A298"/>
  <c r="A335" s="1"/>
  <c r="A237"/>
  <c r="A276" s="1"/>
  <c r="A302"/>
  <c r="A339" s="1"/>
  <c r="D135"/>
  <c r="B161"/>
  <c r="D161" s="1"/>
  <c r="A158"/>
  <c r="A196" s="1"/>
  <c r="A230"/>
  <c r="A269" s="1"/>
  <c r="A295"/>
  <c r="A332" s="1"/>
  <c r="A238"/>
  <c r="A277" s="1"/>
  <c r="A303"/>
  <c r="A340" s="1"/>
  <c r="A160"/>
  <c r="A198" s="1"/>
  <c r="A232"/>
  <c r="A271" s="1"/>
  <c r="A297"/>
  <c r="A334" s="1"/>
  <c r="A156"/>
  <c r="A194" s="1"/>
  <c r="B131"/>
  <c r="D94"/>
  <c r="B87"/>
  <c r="B88" s="1"/>
  <c r="B114" s="1"/>
  <c r="D109" i="1"/>
  <c r="D35"/>
  <c r="N22"/>
  <c r="D4" i="4" s="1"/>
  <c r="O65" i="1"/>
  <c r="K65"/>
  <c r="M22"/>
  <c r="B169" i="3"/>
  <c r="D169" s="1"/>
  <c r="B163"/>
  <c r="D163" s="1"/>
  <c r="B171"/>
  <c r="D171" s="1"/>
  <c r="B134"/>
  <c r="B138"/>
  <c r="D138" s="1"/>
  <c r="B142"/>
  <c r="D142" s="1"/>
  <c r="B146"/>
  <c r="D146" s="1"/>
  <c r="B165"/>
  <c r="D165" s="1"/>
  <c r="B173"/>
  <c r="D173" s="1"/>
  <c r="B167"/>
  <c r="D167" s="1"/>
  <c r="B175"/>
  <c r="D175" s="1"/>
  <c r="B136"/>
  <c r="B140"/>
  <c r="D140" s="1"/>
  <c r="B144"/>
  <c r="D144" s="1"/>
  <c r="B148"/>
  <c r="D148" s="1"/>
  <c r="B130"/>
  <c r="B156" s="1"/>
  <c r="D156" s="1"/>
  <c r="B113"/>
  <c r="D93"/>
  <c r="D113" s="1"/>
  <c r="B6" i="4" s="1"/>
  <c r="K34" i="1"/>
  <c r="O34" s="1"/>
  <c r="I21"/>
  <c r="J21" s="1"/>
  <c r="K21" s="1"/>
  <c r="J31"/>
  <c r="K31" s="1"/>
  <c r="O31" s="1"/>
  <c r="I18"/>
  <c r="J18" s="1"/>
  <c r="K18" s="1"/>
  <c r="I131"/>
  <c r="I109"/>
  <c r="I48"/>
  <c r="J154"/>
  <c r="I22"/>
  <c r="D88" i="3"/>
  <c r="D149" i="1"/>
  <c r="D126"/>
  <c r="D131" s="1"/>
  <c r="G104"/>
  <c r="D78"/>
  <c r="D83" s="1"/>
  <c r="D65"/>
  <c r="D70" s="1"/>
  <c r="D43"/>
  <c r="D48" s="1"/>
  <c r="G30"/>
  <c r="D114" i="3" l="1"/>
  <c r="O18" i="1"/>
  <c r="L18"/>
  <c r="O21"/>
  <c r="L21"/>
  <c r="O67"/>
  <c r="K67"/>
  <c r="L67" s="1"/>
  <c r="O69"/>
  <c r="K69"/>
  <c r="L69" s="1"/>
  <c r="O44"/>
  <c r="L44"/>
  <c r="L82"/>
  <c r="L79"/>
  <c r="O19"/>
  <c r="L19"/>
  <c r="O45"/>
  <c r="L45"/>
  <c r="O47"/>
  <c r="L47"/>
  <c r="O66"/>
  <c r="K66"/>
  <c r="L66" s="1"/>
  <c r="L32"/>
  <c r="L80"/>
  <c r="I70"/>
  <c r="J96"/>
  <c r="K91"/>
  <c r="K96" s="1"/>
  <c r="N23"/>
  <c r="J137"/>
  <c r="I142"/>
  <c r="F142"/>
  <c r="G137"/>
  <c r="F96"/>
  <c r="G91"/>
  <c r="A291" i="3"/>
  <c r="A328" s="1"/>
  <c r="A226"/>
  <c r="A265" s="1"/>
  <c r="A220"/>
  <c r="A259" s="1"/>
  <c r="A285"/>
  <c r="A322" s="1"/>
  <c r="A222"/>
  <c r="A261" s="1"/>
  <c r="A287"/>
  <c r="A324" s="1"/>
  <c r="A221"/>
  <c r="A260" s="1"/>
  <c r="A286"/>
  <c r="A323" s="1"/>
  <c r="A288"/>
  <c r="A325" s="1"/>
  <c r="A223"/>
  <c r="A262" s="1"/>
  <c r="A224"/>
  <c r="A263" s="1"/>
  <c r="A289"/>
  <c r="A326" s="1"/>
  <c r="A225"/>
  <c r="A264" s="1"/>
  <c r="A290"/>
  <c r="A327" s="1"/>
  <c r="B196"/>
  <c r="B158"/>
  <c r="D158" s="1"/>
  <c r="D132"/>
  <c r="B162"/>
  <c r="D162" s="1"/>
  <c r="D136"/>
  <c r="B160"/>
  <c r="D160" s="1"/>
  <c r="D134"/>
  <c r="D131"/>
  <c r="B157"/>
  <c r="D157" s="1"/>
  <c r="I83" i="1"/>
  <c r="G35"/>
  <c r="L31"/>
  <c r="L34"/>
  <c r="G109"/>
  <c r="D130" i="3"/>
  <c r="B150"/>
  <c r="B174"/>
  <c r="D174" s="1"/>
  <c r="B170"/>
  <c r="D170" s="1"/>
  <c r="B166"/>
  <c r="D166" s="1"/>
  <c r="B172"/>
  <c r="D172" s="1"/>
  <c r="B168"/>
  <c r="D168" s="1"/>
  <c r="B164"/>
  <c r="D164" s="1"/>
  <c r="B213"/>
  <c r="B205"/>
  <c r="B197"/>
  <c r="B211"/>
  <c r="B203"/>
  <c r="B209"/>
  <c r="B201"/>
  <c r="B207"/>
  <c r="B199"/>
  <c r="B151"/>
  <c r="J17" i="1"/>
  <c r="J43"/>
  <c r="J104"/>
  <c r="N109"/>
  <c r="D10" i="4" s="1"/>
  <c r="M109" i="1"/>
  <c r="C10" i="4" s="1"/>
  <c r="J30" i="1"/>
  <c r="K149"/>
  <c r="K154" s="1"/>
  <c r="J78"/>
  <c r="J126"/>
  <c r="J131" s="1"/>
  <c r="D154"/>
  <c r="F149"/>
  <c r="F126"/>
  <c r="F131" s="1"/>
  <c r="F78"/>
  <c r="F83" s="1"/>
  <c r="F65"/>
  <c r="F70" s="1"/>
  <c r="F43"/>
  <c r="F48" s="1"/>
  <c r="N30"/>
  <c r="N35" s="1"/>
  <c r="M30"/>
  <c r="M23"/>
  <c r="K137" l="1"/>
  <c r="K142" s="1"/>
  <c r="J142"/>
  <c r="G142"/>
  <c r="G96"/>
  <c r="N96"/>
  <c r="L91"/>
  <c r="B292" i="3"/>
  <c r="D201"/>
  <c r="B294"/>
  <c r="D203"/>
  <c r="B304"/>
  <c r="D213"/>
  <c r="D196"/>
  <c r="B222"/>
  <c r="B287"/>
  <c r="B298"/>
  <c r="D207"/>
  <c r="B300"/>
  <c r="D209"/>
  <c r="B302"/>
  <c r="D211"/>
  <c r="B296"/>
  <c r="D205"/>
  <c r="B195"/>
  <c r="B290"/>
  <c r="D199"/>
  <c r="B288"/>
  <c r="D197"/>
  <c r="K126" i="1"/>
  <c r="K131" s="1"/>
  <c r="J83"/>
  <c r="K78"/>
  <c r="K30"/>
  <c r="J35"/>
  <c r="J109"/>
  <c r="K104"/>
  <c r="J22"/>
  <c r="K17"/>
  <c r="M35"/>
  <c r="C5" i="4" s="1"/>
  <c r="J70" i="1"/>
  <c r="J48"/>
  <c r="K43"/>
  <c r="D150" i="3"/>
  <c r="B225"/>
  <c r="D225" s="1"/>
  <c r="B233"/>
  <c r="D233" s="1"/>
  <c r="B227"/>
  <c r="D227" s="1"/>
  <c r="B235"/>
  <c r="D235" s="1"/>
  <c r="B229"/>
  <c r="D229" s="1"/>
  <c r="B237"/>
  <c r="D237" s="1"/>
  <c r="B223"/>
  <c r="D223" s="1"/>
  <c r="B231"/>
  <c r="D231" s="1"/>
  <c r="B239"/>
  <c r="D239" s="1"/>
  <c r="B194"/>
  <c r="B285" s="1"/>
  <c r="B176"/>
  <c r="B177" s="1"/>
  <c r="B198"/>
  <c r="B202"/>
  <c r="B206"/>
  <c r="B210"/>
  <c r="B200"/>
  <c r="B204"/>
  <c r="B208"/>
  <c r="B212"/>
  <c r="O70" i="1"/>
  <c r="E7" i="4" s="1"/>
  <c r="N36" i="1"/>
  <c r="D5" i="4"/>
  <c r="F154" i="1"/>
  <c r="G149"/>
  <c r="L149" s="1"/>
  <c r="G126"/>
  <c r="G78"/>
  <c r="G65"/>
  <c r="G43"/>
  <c r="D151" i="3" l="1"/>
  <c r="B7" i="4"/>
  <c r="L154" i="1"/>
  <c r="O149"/>
  <c r="L96"/>
  <c r="O91"/>
  <c r="O96" s="1"/>
  <c r="L137"/>
  <c r="L142" s="1"/>
  <c r="G131"/>
  <c r="L126"/>
  <c r="D287" i="3"/>
  <c r="B324"/>
  <c r="D324" s="1"/>
  <c r="B341"/>
  <c r="D341" s="1"/>
  <c r="D304"/>
  <c r="B331"/>
  <c r="D331" s="1"/>
  <c r="D294"/>
  <c r="B329"/>
  <c r="D329" s="1"/>
  <c r="D292"/>
  <c r="B303"/>
  <c r="D212"/>
  <c r="B295"/>
  <c r="D204"/>
  <c r="B301"/>
  <c r="D210"/>
  <c r="B293"/>
  <c r="D202"/>
  <c r="B299"/>
  <c r="D208"/>
  <c r="B297"/>
  <c r="D206"/>
  <c r="B221"/>
  <c r="D195"/>
  <c r="B286"/>
  <c r="B333"/>
  <c r="D333" s="1"/>
  <c r="D296"/>
  <c r="B339"/>
  <c r="D339" s="1"/>
  <c r="D302"/>
  <c r="B337"/>
  <c r="D337" s="1"/>
  <c r="D300"/>
  <c r="B335"/>
  <c r="D335" s="1"/>
  <c r="D298"/>
  <c r="D222"/>
  <c r="B261"/>
  <c r="D261" s="1"/>
  <c r="D200"/>
  <c r="B291"/>
  <c r="D288"/>
  <c r="B325"/>
  <c r="D325" s="1"/>
  <c r="D290"/>
  <c r="B327"/>
  <c r="D327" s="1"/>
  <c r="D198"/>
  <c r="B289"/>
  <c r="B322"/>
  <c r="B305"/>
  <c r="D285"/>
  <c r="M36" i="1"/>
  <c r="L78"/>
  <c r="L83" s="1"/>
  <c r="G83"/>
  <c r="L43"/>
  <c r="L48" s="1"/>
  <c r="G48"/>
  <c r="L65"/>
  <c r="G70"/>
  <c r="K70"/>
  <c r="K22"/>
  <c r="O17"/>
  <c r="O22" s="1"/>
  <c r="L17"/>
  <c r="L22" s="1"/>
  <c r="K35"/>
  <c r="O30"/>
  <c r="O35" s="1"/>
  <c r="L30"/>
  <c r="L35" s="1"/>
  <c r="K48"/>
  <c r="O43"/>
  <c r="O48" s="1"/>
  <c r="E6" i="4" s="1"/>
  <c r="K109" i="1"/>
  <c r="L104"/>
  <c r="K83"/>
  <c r="O78"/>
  <c r="O83" s="1"/>
  <c r="D176" i="3"/>
  <c r="B238"/>
  <c r="D238" s="1"/>
  <c r="B234"/>
  <c r="D234" s="1"/>
  <c r="B230"/>
  <c r="D230" s="1"/>
  <c r="B226"/>
  <c r="D226" s="1"/>
  <c r="B236"/>
  <c r="D236" s="1"/>
  <c r="B232"/>
  <c r="D232" s="1"/>
  <c r="B228"/>
  <c r="D228" s="1"/>
  <c r="B224"/>
  <c r="D224" s="1"/>
  <c r="B220"/>
  <c r="D194"/>
  <c r="D214" s="1"/>
  <c r="B214"/>
  <c r="B278"/>
  <c r="D278" s="1"/>
  <c r="B270"/>
  <c r="D270" s="1"/>
  <c r="B262"/>
  <c r="D262" s="1"/>
  <c r="B276"/>
  <c r="D276" s="1"/>
  <c r="B268"/>
  <c r="D268" s="1"/>
  <c r="B274"/>
  <c r="D274" s="1"/>
  <c r="B266"/>
  <c r="D266" s="1"/>
  <c r="B272"/>
  <c r="D272" s="1"/>
  <c r="B264"/>
  <c r="D264" s="1"/>
  <c r="B215"/>
  <c r="O154" i="1"/>
  <c r="H154"/>
  <c r="G154"/>
  <c r="M78"/>
  <c r="M83" s="1"/>
  <c r="N78"/>
  <c r="M65"/>
  <c r="M70" s="1"/>
  <c r="N65"/>
  <c r="M43"/>
  <c r="M48" s="1"/>
  <c r="M49" s="1"/>
  <c r="N43"/>
  <c r="N48" s="1"/>
  <c r="N49" s="1"/>
  <c r="B9" i="4" l="1"/>
  <c r="E9"/>
  <c r="D177" i="3"/>
  <c r="D215" s="1"/>
  <c r="E8" i="4"/>
  <c r="B8"/>
  <c r="L131" i="1"/>
  <c r="O126"/>
  <c r="O131" s="1"/>
  <c r="L109"/>
  <c r="O104"/>
  <c r="O109" s="1"/>
  <c r="O137"/>
  <c r="O142" s="1"/>
  <c r="M71"/>
  <c r="B323" i="3"/>
  <c r="D323" s="1"/>
  <c r="D286"/>
  <c r="D221"/>
  <c r="B260"/>
  <c r="D260" s="1"/>
  <c r="B334"/>
  <c r="D334" s="1"/>
  <c r="D297"/>
  <c r="B336"/>
  <c r="D336" s="1"/>
  <c r="D299"/>
  <c r="B330"/>
  <c r="D330" s="1"/>
  <c r="D293"/>
  <c r="B338"/>
  <c r="D338" s="1"/>
  <c r="D301"/>
  <c r="B332"/>
  <c r="D332" s="1"/>
  <c r="D295"/>
  <c r="B340"/>
  <c r="D340" s="1"/>
  <c r="D303"/>
  <c r="D322"/>
  <c r="B326"/>
  <c r="D326" s="1"/>
  <c r="D289"/>
  <c r="B328"/>
  <c r="D328" s="1"/>
  <c r="D291"/>
  <c r="E4" i="4"/>
  <c r="O23" i="1"/>
  <c r="L70"/>
  <c r="N70"/>
  <c r="N83"/>
  <c r="E5" i="4"/>
  <c r="B259" i="3"/>
  <c r="B240"/>
  <c r="D220"/>
  <c r="B263"/>
  <c r="D263" s="1"/>
  <c r="B267"/>
  <c r="D267" s="1"/>
  <c r="B271"/>
  <c r="D271" s="1"/>
  <c r="B275"/>
  <c r="D275" s="1"/>
  <c r="B265"/>
  <c r="D265" s="1"/>
  <c r="B269"/>
  <c r="D269" s="1"/>
  <c r="B273"/>
  <c r="D273" s="1"/>
  <c r="B277"/>
  <c r="D277" s="1"/>
  <c r="B241"/>
  <c r="D6" i="4"/>
  <c r="C6"/>
  <c r="M84" i="1"/>
  <c r="C14" i="4" l="1"/>
  <c r="D7"/>
  <c r="D305" i="3"/>
  <c r="D342"/>
  <c r="B13" i="4" s="1"/>
  <c r="B342" i="3"/>
  <c r="N71" i="1"/>
  <c r="N84" s="1"/>
  <c r="N97" s="1"/>
  <c r="N110" s="1"/>
  <c r="N132" s="1"/>
  <c r="N143" s="1"/>
  <c r="N155" s="1"/>
  <c r="D240" i="3"/>
  <c r="D259"/>
  <c r="D279" s="1"/>
  <c r="B11" i="4" s="1"/>
  <c r="B279" i="3"/>
  <c r="B280" s="1"/>
  <c r="B306" s="1"/>
  <c r="D241" l="1"/>
  <c r="B10" i="4"/>
  <c r="B12"/>
  <c r="E12" s="1"/>
  <c r="E11"/>
  <c r="D14"/>
  <c r="C15" s="1"/>
  <c r="B343" i="3"/>
  <c r="E13" i="4"/>
  <c r="E10"/>
  <c r="D280" i="3"/>
  <c r="D306" s="1"/>
  <c r="D343" s="1"/>
  <c r="O36" i="1" l="1"/>
  <c r="B14" i="4"/>
  <c r="O49" i="1" l="1"/>
  <c r="O71" s="1"/>
  <c r="O84" s="1"/>
  <c r="E14" i="4"/>
  <c r="O97" i="1" l="1"/>
  <c r="O110" s="1"/>
  <c r="O132" s="1"/>
  <c r="O143" s="1"/>
  <c r="O155" s="1"/>
  <c r="M96"/>
  <c r="M97" s="1"/>
  <c r="M132" s="1"/>
  <c r="M143" s="1"/>
  <c r="M155" s="1"/>
</calcChain>
</file>

<file path=xl/sharedStrings.xml><?xml version="1.0" encoding="utf-8"?>
<sst xmlns="http://schemas.openxmlformats.org/spreadsheetml/2006/main" count="353" uniqueCount="108">
  <si>
    <t>Név</t>
  </si>
  <si>
    <t>Műszaki vezető</t>
  </si>
  <si>
    <t>Összesen</t>
  </si>
  <si>
    <t>Hónapok száma</t>
  </si>
  <si>
    <t>Asszisztens</t>
  </si>
  <si>
    <t>Támogatás terhére elszámolható</t>
  </si>
  <si>
    <t>Megvalósítási szakasz
2011. IV. negyedév</t>
  </si>
  <si>
    <t>Költségnem</t>
  </si>
  <si>
    <t>1 havi költség</t>
  </si>
  <si>
    <t>Időszak</t>
  </si>
  <si>
    <t>Időszak hónap</t>
  </si>
  <si>
    <t>Áram</t>
  </si>
  <si>
    <t>Gáz</t>
  </si>
  <si>
    <t>Víz</t>
  </si>
  <si>
    <t>Csatornadíj</t>
  </si>
  <si>
    <t>Szemétszállítás</t>
  </si>
  <si>
    <t>Takarítás</t>
  </si>
  <si>
    <t>Őrzés</t>
  </si>
  <si>
    <t>Nyomtatvány, irodaszer</t>
  </si>
  <si>
    <t>Anyagköltség (tisztítószer, egyéb anyag)</t>
  </si>
  <si>
    <t>Posta költség</t>
  </si>
  <si>
    <t>Hirdetés, reklám költség</t>
  </si>
  <si>
    <t>Egészségügyi szolgáltatás</t>
  </si>
  <si>
    <t>Tagsági díj</t>
  </si>
  <si>
    <t>Továbbképzés, tanfolyam</t>
  </si>
  <si>
    <t>Reprezentáció</t>
  </si>
  <si>
    <t>Rezsi összesen</t>
  </si>
  <si>
    <t>Költségek kumulálva - megvalósítási szakaszra</t>
  </si>
  <si>
    <t>Megvalósítási időszak 2012 I. negyedév</t>
  </si>
  <si>
    <t>Megvalósítási időszak 2012 II. negyedév</t>
  </si>
  <si>
    <t>Megvalósítási időszak 2012 III. negyedév</t>
  </si>
  <si>
    <t>Megvalósítási időszak 2012 IV. negyedév</t>
  </si>
  <si>
    <t>Megvalósítási időszak 2013 II. negyedév</t>
  </si>
  <si>
    <t>Megvalósítási időszak 2013 III. negyedév</t>
  </si>
  <si>
    <t>Költség összesen</t>
  </si>
  <si>
    <t>Kompenzáció terhére elszámolható</t>
  </si>
  <si>
    <t>2011. IV. negyedév</t>
  </si>
  <si>
    <t>2012. I. negyedév</t>
  </si>
  <si>
    <t>2012. II. negyedév</t>
  </si>
  <si>
    <t>2012. III. negyedév</t>
  </si>
  <si>
    <t>2012. IV. negyedév</t>
  </si>
  <si>
    <t>2013. I. negyedév</t>
  </si>
  <si>
    <t>2013. II. negyedév</t>
  </si>
  <si>
    <t>2013. III. negyedév</t>
  </si>
  <si>
    <t>Mindösszesen</t>
  </si>
  <si>
    <t>Projektmenedzser</t>
  </si>
  <si>
    <t>bér</t>
  </si>
  <si>
    <t>gépkocsi</t>
  </si>
  <si>
    <t>cafeteria</t>
  </si>
  <si>
    <t>Pályázat támogatási intenzitás - menedzsment költségekre</t>
  </si>
  <si>
    <t>Pályázat - önkormányzat önrész</t>
  </si>
  <si>
    <t>Kumulált</t>
  </si>
  <si>
    <t>Megvalósítási szakasz
2012. I. negyedév</t>
  </si>
  <si>
    <t>Megvalósítási szakasz
2012. III. negyedév</t>
  </si>
  <si>
    <t>Megvalósítási szakasz
2012. IV. negyedév</t>
  </si>
  <si>
    <t>Megvalósítási szakasz
2013. I. negyedév</t>
  </si>
  <si>
    <t>Megvalósítási szakasz
2013. III. negyedév</t>
  </si>
  <si>
    <t>Önerő terhére elszámolható</t>
  </si>
  <si>
    <t>Megvalósítási szakasz
2013. IV. negyedév</t>
  </si>
  <si>
    <t>Szakkönyv, folyóirat, web felület kezelés</t>
  </si>
  <si>
    <t>Megvalósítási időszak 2013 IV. negyedév</t>
  </si>
  <si>
    <t>2013. IV. negyedév</t>
  </si>
  <si>
    <t>Cafeteria számítás</t>
  </si>
  <si>
    <t>Adó</t>
  </si>
  <si>
    <t>Összesen elszámolandó</t>
  </si>
  <si>
    <t>Adóalap</t>
  </si>
  <si>
    <t>Mobiltelefon - mérnök</t>
  </si>
  <si>
    <t>Mobiltelefon - projektmenedzser</t>
  </si>
  <si>
    <t>Mindösszesen támogatás és önerő terhére elszámolható</t>
  </si>
  <si>
    <t>Bérlet</t>
  </si>
  <si>
    <t>Bér ÁFA-val növelt értéke, számlázandó</t>
  </si>
  <si>
    <t>Béren kívüli juttatás, cafeteria</t>
  </si>
  <si>
    <t>Gépkocsi költségtérítés</t>
  </si>
  <si>
    <t>Gépkocsi és béren kívüli juttatás összesen</t>
  </si>
  <si>
    <t>Gépkocsi és béren kívüli juttatás
ÁFA-val</t>
  </si>
  <si>
    <t>Bruttó munkabér</t>
  </si>
  <si>
    <t xml:space="preserve">Járulék 28,5% </t>
  </si>
  <si>
    <t>Összesen
1+2 sorok</t>
  </si>
  <si>
    <t>Bér összesen a név.-ben</t>
  </si>
  <si>
    <t>Számlázandó költségek mindösszesen</t>
  </si>
  <si>
    <t>Pályázat 
támogatás terhére
6. oszlop 85%-a</t>
  </si>
  <si>
    <t>Pályázat
önrész
6. oszlop 15%-a</t>
  </si>
  <si>
    <t xml:space="preserve"> Kompenzáció terhére elszámolandó
=  10. oszlop összege</t>
  </si>
  <si>
    <t>Budapest Főváros X. Kerület Kőbányai Önkormányzat
Képviseli: Kovács Róbert polgármester
Megbízásából Radványi Gábor
alpolgármester</t>
  </si>
  <si>
    <t>Megvalósítási időszak 2011. IV. negyedév</t>
  </si>
  <si>
    <t>Megvalósítási szakasz
2012. II. negyedév</t>
  </si>
  <si>
    <t>Megvalósítási szakasz
2013. II. negyedév</t>
  </si>
  <si>
    <t>Pénzügyes</t>
  </si>
  <si>
    <t>Soft szakértő</t>
  </si>
  <si>
    <t>Soft szakember</t>
  </si>
  <si>
    <t>TSz szerinti elszámolható menedzsment költség</t>
  </si>
  <si>
    <t>TSz szerinti elszámolható szoft szakértő költség</t>
  </si>
  <si>
    <t>Támogatás összege menedzsment</t>
  </si>
  <si>
    <t>Támogatás összege szoft szakértő</t>
  </si>
  <si>
    <t>Összes menedzsment költség</t>
  </si>
  <si>
    <t>Összes támogatás</t>
  </si>
  <si>
    <t>Önrész mindösszesen</t>
  </si>
  <si>
    <t>Megvalósítási szakasz
2014. I.  negyedév</t>
  </si>
  <si>
    <t>Vezetékes telefon, internet</t>
  </si>
  <si>
    <t>Internet mobil</t>
  </si>
  <si>
    <t>Költségek teljes állományi létszámra KVK VF Divízió</t>
  </si>
  <si>
    <t>Megvalósítási időszak 2013. I. negyedév</t>
  </si>
  <si>
    <t>Megvalósítási időszak 2014. I. negyedév</t>
  </si>
  <si>
    <t>2014. I. negyedév</t>
  </si>
  <si>
    <t>Kedvezményezett képviseletében:
………………………………………</t>
  </si>
  <si>
    <t>Kelt Budapesten, 2011. október  25. napján</t>
  </si>
  <si>
    <t>Kelt Budapesten, 2011. október 26. napján</t>
  </si>
  <si>
    <t>Kelt Budapesten, 2011. október 26 napján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</si>
</sst>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62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6"/>
      <name val="Arial"/>
      <family val="2"/>
      <charset val="238"/>
    </font>
    <font>
      <b/>
      <sz val="8"/>
      <color indexed="17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color theme="6" tint="-0.499984740745262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3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1" fillId="0" borderId="0" xfId="0" applyNumberFormat="1" applyFont="1"/>
    <xf numFmtId="3" fontId="5" fillId="0" borderId="0" xfId="0" applyNumberFormat="1" applyFont="1"/>
    <xf numFmtId="3" fontId="1" fillId="0" borderId="2" xfId="0" applyNumberFormat="1" applyFont="1" applyBorder="1" applyAlignment="1">
      <alignment horizontal="right"/>
    </xf>
    <xf numFmtId="3" fontId="9" fillId="0" borderId="0" xfId="0" applyNumberFormat="1" applyFont="1"/>
    <xf numFmtId="0" fontId="1" fillId="0" borderId="1" xfId="0" applyFont="1" applyBorder="1"/>
    <xf numFmtId="3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3" fontId="4" fillId="0" borderId="0" xfId="0" applyNumberFormat="1" applyFont="1"/>
    <xf numFmtId="0" fontId="4" fillId="0" borderId="0" xfId="0" applyFont="1"/>
    <xf numFmtId="0" fontId="9" fillId="0" borderId="0" xfId="0" applyFont="1"/>
    <xf numFmtId="0" fontId="10" fillId="2" borderId="3" xfId="0" applyFont="1" applyFill="1" applyBorder="1" applyAlignment="1">
      <alignment horizontal="center" vertical="center" wrapText="1"/>
    </xf>
    <xf numFmtId="0" fontId="1" fillId="0" borderId="3" xfId="0" applyFont="1" applyBorder="1"/>
    <xf numFmtId="3" fontId="1" fillId="0" borderId="3" xfId="0" applyNumberFormat="1" applyFont="1" applyBorder="1"/>
    <xf numFmtId="0" fontId="10" fillId="2" borderId="3" xfId="0" applyFont="1" applyFill="1" applyBorder="1"/>
    <xf numFmtId="3" fontId="10" fillId="2" borderId="3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/>
    <xf numFmtId="3" fontId="10" fillId="2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3" fontId="6" fillId="0" borderId="3" xfId="0" applyNumberFormat="1" applyFont="1" applyBorder="1"/>
    <xf numFmtId="9" fontId="1" fillId="0" borderId="0" xfId="0" applyNumberFormat="1" applyFont="1"/>
    <xf numFmtId="3" fontId="10" fillId="2" borderId="3" xfId="0" applyNumberFormat="1" applyFont="1" applyFill="1" applyBorder="1" applyAlignment="1">
      <alignment horizontal="right" vertical="center"/>
    </xf>
    <xf numFmtId="3" fontId="1" fillId="0" borderId="6" xfId="0" applyNumberFormat="1" applyFont="1" applyBorder="1"/>
    <xf numFmtId="3" fontId="10" fillId="2" borderId="6" xfId="0" applyNumberFormat="1" applyFont="1" applyFill="1" applyBorder="1" applyAlignment="1">
      <alignment horizontal="right"/>
    </xf>
    <xf numFmtId="3" fontId="1" fillId="0" borderId="0" xfId="0" applyNumberFormat="1" applyFont="1" applyBorder="1"/>
    <xf numFmtId="3" fontId="2" fillId="2" borderId="5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/>
    <xf numFmtId="0" fontId="1" fillId="0" borderId="0" xfId="0" applyFont="1" applyBorder="1" applyAlignment="1"/>
    <xf numFmtId="3" fontId="12" fillId="0" borderId="0" xfId="0" applyNumberFormat="1" applyFont="1"/>
    <xf numFmtId="3" fontId="12" fillId="0" borderId="0" xfId="0" applyNumberFormat="1" applyFont="1" applyAlignment="1">
      <alignment horizontal="right"/>
    </xf>
    <xf numFmtId="3" fontId="1" fillId="0" borderId="1" xfId="0" applyNumberFormat="1" applyFont="1" applyFill="1" applyBorder="1" applyAlignment="1">
      <alignment horizontal="left" vertical="center" wrapText="1"/>
    </xf>
    <xf numFmtId="3" fontId="1" fillId="0" borderId="1" xfId="0" applyNumberFormat="1" applyFont="1" applyBorder="1"/>
    <xf numFmtId="0" fontId="3" fillId="0" borderId="0" xfId="0" applyFont="1"/>
    <xf numFmtId="3" fontId="3" fillId="0" borderId="0" xfId="0" applyNumberFormat="1" applyFont="1"/>
    <xf numFmtId="3" fontId="12" fillId="4" borderId="0" xfId="0" applyNumberFormat="1" applyFont="1" applyFill="1"/>
    <xf numFmtId="0" fontId="8" fillId="3" borderId="0" xfId="0" applyFont="1" applyFill="1" applyAlignment="1">
      <alignment horizontal="center" wrapText="1"/>
    </xf>
    <xf numFmtId="0" fontId="0" fillId="0" borderId="0" xfId="0" applyAlignment="1"/>
    <xf numFmtId="0" fontId="8" fillId="3" borderId="4" xfId="0" applyFont="1" applyFill="1" applyBorder="1" applyAlignment="1">
      <alignment horizontal="center" wrapText="1"/>
    </xf>
    <xf numFmtId="0" fontId="0" fillId="0" borderId="4" xfId="0" applyBorder="1" applyAlignme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8" xfId="0" applyFont="1" applyBorder="1" applyAlignment="1"/>
    <xf numFmtId="0" fontId="8" fillId="3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/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0" fillId="2" borderId="6" xfId="0" applyFont="1" applyFill="1" applyBorder="1" applyAlignment="1">
      <alignment wrapText="1"/>
    </xf>
    <xf numFmtId="0" fontId="0" fillId="0" borderId="7" xfId="0" applyBorder="1" applyAlignme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7"/>
  <sheetViews>
    <sheetView zoomScale="90" zoomScaleNormal="90" zoomScaleSheetLayoutView="90" workbookViewId="0">
      <pane ySplit="11" topLeftCell="A36" activePane="bottomLeft" state="frozen"/>
      <selection pane="bottomLeft" activeCell="A51" sqref="A51:B51"/>
    </sheetView>
  </sheetViews>
  <sheetFormatPr defaultColWidth="9.109375" defaultRowHeight="10.199999999999999"/>
  <cols>
    <col min="1" max="1" width="22.44140625" style="1" customWidth="1"/>
    <col min="2" max="2" width="10.6640625" style="1" customWidth="1"/>
    <col min="3" max="3" width="9.109375" style="1"/>
    <col min="4" max="4" width="10.44140625" style="1" customWidth="1"/>
    <col min="5" max="5" width="9.109375" style="1"/>
    <col min="6" max="6" width="9.109375" style="1" customWidth="1"/>
    <col min="7" max="7" width="12.88671875" style="1" bestFit="1" customWidth="1"/>
    <col min="8" max="8" width="13" style="1" customWidth="1"/>
    <col min="9" max="9" width="13.33203125" style="1" customWidth="1"/>
    <col min="10" max="10" width="16.109375" style="1" customWidth="1"/>
    <col min="11" max="12" width="16.33203125" style="1" customWidth="1"/>
    <col min="13" max="13" width="16.44140625" style="1" customWidth="1"/>
    <col min="14" max="14" width="16.88671875" style="1" customWidth="1"/>
    <col min="15" max="15" width="18.109375" style="1" customWidth="1"/>
    <col min="16" max="17" width="9.109375" style="1" customWidth="1"/>
    <col min="18" max="16384" width="9.109375" style="1"/>
  </cols>
  <sheetData>
    <row r="1" spans="1:15">
      <c r="B1" s="25" t="s">
        <v>46</v>
      </c>
      <c r="C1" s="25" t="s">
        <v>47</v>
      </c>
      <c r="D1" s="25" t="s">
        <v>48</v>
      </c>
      <c r="F1" s="1" t="s">
        <v>62</v>
      </c>
      <c r="H1" s="8">
        <v>200000</v>
      </c>
      <c r="J1" s="1" t="s">
        <v>90</v>
      </c>
      <c r="L1" s="8">
        <v>32150700</v>
      </c>
    </row>
    <row r="2" spans="1:15">
      <c r="A2" s="1" t="s">
        <v>45</v>
      </c>
      <c r="B2" s="8">
        <v>500000</v>
      </c>
      <c r="C2" s="8">
        <v>0</v>
      </c>
      <c r="D2" s="8">
        <f>($H$6/12)</f>
        <v>19840</v>
      </c>
      <c r="F2" s="26" t="s">
        <v>65</v>
      </c>
      <c r="G2" s="32">
        <v>1.19</v>
      </c>
      <c r="H2" s="8">
        <f>H1*G2</f>
        <v>238000</v>
      </c>
      <c r="J2" s="1" t="s">
        <v>91</v>
      </c>
      <c r="L2" s="8">
        <v>4978990</v>
      </c>
    </row>
    <row r="3" spans="1:15">
      <c r="A3" s="26" t="s">
        <v>1</v>
      </c>
      <c r="B3" s="8">
        <v>400000</v>
      </c>
      <c r="C3" s="8">
        <v>0</v>
      </c>
      <c r="D3" s="8">
        <f>($H$6/12)+$H$10</f>
        <v>31505.919999999998</v>
      </c>
      <c r="F3" s="1" t="s">
        <v>63</v>
      </c>
      <c r="G3" s="32">
        <v>0.16</v>
      </c>
      <c r="H3" s="8">
        <f>H2*G3</f>
        <v>38080</v>
      </c>
      <c r="J3" s="51" t="s">
        <v>94</v>
      </c>
      <c r="L3" s="52">
        <f>SUM(L1:L2)</f>
        <v>37129690</v>
      </c>
    </row>
    <row r="4" spans="1:15">
      <c r="A4" s="1" t="s">
        <v>87</v>
      </c>
      <c r="B4" s="8">
        <v>200000</v>
      </c>
      <c r="C4" s="8">
        <v>0</v>
      </c>
      <c r="D4" s="8">
        <f t="shared" ref="D4:D6" si="0">($H$6/12)+$H$10</f>
        <v>31505.919999999998</v>
      </c>
      <c r="G4" s="32"/>
      <c r="H4" s="8"/>
      <c r="L4" s="8"/>
    </row>
    <row r="5" spans="1:15">
      <c r="A5" s="1" t="s">
        <v>89</v>
      </c>
      <c r="B5" s="8">
        <v>330000</v>
      </c>
      <c r="C5" s="8">
        <v>0</v>
      </c>
      <c r="D5" s="8">
        <f t="shared" si="0"/>
        <v>31505.919999999998</v>
      </c>
      <c r="G5" s="32"/>
      <c r="H5" s="8"/>
      <c r="J5" s="1" t="s">
        <v>92</v>
      </c>
      <c r="L5" s="8">
        <f>L1*$D$8</f>
        <v>27328095</v>
      </c>
    </row>
    <row r="6" spans="1:15">
      <c r="A6" s="26" t="s">
        <v>4</v>
      </c>
      <c r="B6" s="8">
        <v>150000</v>
      </c>
      <c r="C6" s="8">
        <v>0</v>
      </c>
      <c r="D6" s="8">
        <f t="shared" si="0"/>
        <v>31505.919999999998</v>
      </c>
      <c r="F6" s="1" t="s">
        <v>64</v>
      </c>
      <c r="H6" s="8">
        <f>H1+H3</f>
        <v>238080</v>
      </c>
      <c r="J6" s="1" t="s">
        <v>93</v>
      </c>
      <c r="L6" s="8">
        <f t="shared" ref="L6:L7" si="1">L2*$D$8</f>
        <v>4232141.5</v>
      </c>
    </row>
    <row r="7" spans="1:15">
      <c r="F7" s="1" t="s">
        <v>69</v>
      </c>
      <c r="H7" s="8">
        <v>9800</v>
      </c>
      <c r="J7" s="51" t="s">
        <v>95</v>
      </c>
      <c r="L7" s="52">
        <f t="shared" si="1"/>
        <v>31560236.5</v>
      </c>
    </row>
    <row r="8" spans="1:15">
      <c r="A8" s="26" t="s">
        <v>49</v>
      </c>
      <c r="D8" s="1">
        <v>0.85</v>
      </c>
      <c r="F8" s="26" t="s">
        <v>65</v>
      </c>
      <c r="G8" s="32">
        <v>1.19</v>
      </c>
      <c r="H8" s="8">
        <f>H7*G8</f>
        <v>11662</v>
      </c>
      <c r="J8" s="1" t="s">
        <v>96</v>
      </c>
      <c r="L8" s="8">
        <f>L3-L7</f>
        <v>5569453.5</v>
      </c>
    </row>
    <row r="9" spans="1:15">
      <c r="A9" s="26" t="s">
        <v>50</v>
      </c>
      <c r="D9" s="1">
        <f>1-D8</f>
        <v>0.15000000000000002</v>
      </c>
      <c r="F9" s="26" t="s">
        <v>63</v>
      </c>
      <c r="G9" s="32">
        <v>0.16</v>
      </c>
      <c r="H9" s="8">
        <f>H8*G9</f>
        <v>1865.92</v>
      </c>
    </row>
    <row r="10" spans="1:15">
      <c r="F10" s="26" t="s">
        <v>64</v>
      </c>
      <c r="H10" s="8">
        <f>H7+H9</f>
        <v>11665.92</v>
      </c>
    </row>
    <row r="13" spans="1:15" ht="11.25" customHeight="1">
      <c r="A13" s="54" t="s">
        <v>6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5"/>
    </row>
    <row r="14" spans="1:1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7"/>
    </row>
    <row r="15" spans="1:15">
      <c r="A15" s="2"/>
      <c r="B15" s="2">
        <v>1</v>
      </c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">
        <v>8</v>
      </c>
      <c r="J15" s="2">
        <v>9</v>
      </c>
      <c r="K15" s="2">
        <v>10</v>
      </c>
      <c r="L15" s="2">
        <v>11</v>
      </c>
      <c r="M15" s="2">
        <v>12</v>
      </c>
      <c r="N15" s="2">
        <v>13</v>
      </c>
      <c r="O15" s="2">
        <v>14</v>
      </c>
    </row>
    <row r="16" spans="1:15" ht="33.75" customHeight="1">
      <c r="A16" s="2" t="s">
        <v>0</v>
      </c>
      <c r="B16" s="2" t="s">
        <v>75</v>
      </c>
      <c r="C16" s="2" t="s">
        <v>76</v>
      </c>
      <c r="D16" s="2" t="s">
        <v>77</v>
      </c>
      <c r="E16" s="27" t="s">
        <v>3</v>
      </c>
      <c r="F16" s="2" t="s">
        <v>78</v>
      </c>
      <c r="G16" s="2" t="s">
        <v>70</v>
      </c>
      <c r="H16" s="2" t="s">
        <v>72</v>
      </c>
      <c r="I16" s="2" t="s">
        <v>71</v>
      </c>
      <c r="J16" s="2" t="s">
        <v>73</v>
      </c>
      <c r="K16" s="2" t="s">
        <v>74</v>
      </c>
      <c r="L16" s="2" t="s">
        <v>79</v>
      </c>
      <c r="M16" s="2" t="s">
        <v>80</v>
      </c>
      <c r="N16" s="37" t="s">
        <v>81</v>
      </c>
      <c r="O16" s="37" t="s">
        <v>82</v>
      </c>
    </row>
    <row r="17" spans="1:15">
      <c r="A17" s="12" t="s">
        <v>45</v>
      </c>
      <c r="B17" s="5">
        <f>$B$2</f>
        <v>500000</v>
      </c>
      <c r="C17" s="5">
        <f>B17*0.285</f>
        <v>142500</v>
      </c>
      <c r="D17" s="5">
        <f>B17+C17</f>
        <v>642500</v>
      </c>
      <c r="E17" s="10">
        <v>2</v>
      </c>
      <c r="F17" s="6">
        <f>D17*E17</f>
        <v>1285000</v>
      </c>
      <c r="G17" s="5">
        <f>F17*1.25</f>
        <v>1606250</v>
      </c>
      <c r="H17" s="10">
        <f>$C$2*E17</f>
        <v>0</v>
      </c>
      <c r="I17" s="5">
        <f>$D$2*E17</f>
        <v>39680</v>
      </c>
      <c r="J17" s="5">
        <f>H17+I17</f>
        <v>39680</v>
      </c>
      <c r="K17" s="5">
        <f>J17*1.25</f>
        <v>49600</v>
      </c>
      <c r="L17" s="5">
        <f>G17+K17</f>
        <v>1655850</v>
      </c>
      <c r="M17" s="5">
        <f>G17*$D$8</f>
        <v>1365312.5</v>
      </c>
      <c r="N17" s="5">
        <f>G17*$D$9</f>
        <v>240937.50000000003</v>
      </c>
      <c r="O17" s="5">
        <f>K17</f>
        <v>49600</v>
      </c>
    </row>
    <row r="18" spans="1:15">
      <c r="A18" s="13" t="s">
        <v>1</v>
      </c>
      <c r="B18" s="5">
        <f>$B$3</f>
        <v>400000</v>
      </c>
      <c r="C18" s="5">
        <f>B18*0.285</f>
        <v>113999.99999999999</v>
      </c>
      <c r="D18" s="5">
        <f>B18+C18</f>
        <v>514000</v>
      </c>
      <c r="E18" s="10">
        <v>2</v>
      </c>
      <c r="F18" s="6">
        <f t="shared" ref="F18:F21" si="2">D18*E18</f>
        <v>1028000</v>
      </c>
      <c r="G18" s="5">
        <f t="shared" ref="G18:G21" si="3">F18*1.25</f>
        <v>1285000</v>
      </c>
      <c r="H18" s="10">
        <f t="shared" ref="H18:H20" si="4">$C$2*E18</f>
        <v>0</v>
      </c>
      <c r="I18" s="5">
        <f>$D$3*E18</f>
        <v>63011.839999999997</v>
      </c>
      <c r="J18" s="5">
        <f t="shared" ref="J18:J21" si="5">H18+I18</f>
        <v>63011.839999999997</v>
      </c>
      <c r="K18" s="5">
        <f t="shared" ref="K18:K21" si="6">J18*1.25</f>
        <v>78764.799999999988</v>
      </c>
      <c r="L18" s="5">
        <f t="shared" ref="L18:L21" si="7">G18+K18</f>
        <v>1363764.8</v>
      </c>
      <c r="M18" s="5">
        <f t="shared" ref="M18:M21" si="8">G18*$D$8</f>
        <v>1092250</v>
      </c>
      <c r="N18" s="5">
        <f t="shared" ref="N18:N21" si="9">G18*$D$9</f>
        <v>192750.00000000003</v>
      </c>
      <c r="O18" s="5">
        <f t="shared" ref="O18:O21" si="10">K18</f>
        <v>78764.799999999988</v>
      </c>
    </row>
    <row r="19" spans="1:15">
      <c r="A19" s="49" t="s">
        <v>87</v>
      </c>
      <c r="B19" s="5">
        <f>$B$4</f>
        <v>200000</v>
      </c>
      <c r="C19" s="5">
        <f t="shared" ref="C19:C20" si="11">B19*0.285</f>
        <v>56999.999999999993</v>
      </c>
      <c r="D19" s="5">
        <f t="shared" ref="D19:D20" si="12">B19+C19</f>
        <v>257000</v>
      </c>
      <c r="E19" s="10">
        <v>2</v>
      </c>
      <c r="F19" s="6">
        <f t="shared" si="2"/>
        <v>514000</v>
      </c>
      <c r="G19" s="5">
        <f>F19*1.25</f>
        <v>642500</v>
      </c>
      <c r="H19" s="10">
        <f t="shared" si="4"/>
        <v>0</v>
      </c>
      <c r="I19" s="5">
        <f>$D$4*E19</f>
        <v>63011.839999999997</v>
      </c>
      <c r="J19" s="5">
        <f t="shared" si="5"/>
        <v>63011.839999999997</v>
      </c>
      <c r="K19" s="5">
        <f t="shared" si="6"/>
        <v>78764.799999999988</v>
      </c>
      <c r="L19" s="5">
        <f t="shared" si="7"/>
        <v>721264.8</v>
      </c>
      <c r="M19" s="5">
        <f t="shared" si="8"/>
        <v>546125</v>
      </c>
      <c r="N19" s="5">
        <f t="shared" si="9"/>
        <v>96375.000000000015</v>
      </c>
      <c r="O19" s="5">
        <f t="shared" si="10"/>
        <v>78764.799999999988</v>
      </c>
    </row>
    <row r="20" spans="1:15">
      <c r="A20" s="49" t="s">
        <v>88</v>
      </c>
      <c r="B20" s="5">
        <f>B5</f>
        <v>330000</v>
      </c>
      <c r="C20" s="5">
        <f t="shared" si="11"/>
        <v>94049.999999999985</v>
      </c>
      <c r="D20" s="5">
        <f t="shared" si="12"/>
        <v>424050</v>
      </c>
      <c r="E20" s="10">
        <v>2</v>
      </c>
      <c r="F20" s="6">
        <f t="shared" si="2"/>
        <v>848100</v>
      </c>
      <c r="G20" s="5">
        <f t="shared" si="3"/>
        <v>1060125</v>
      </c>
      <c r="H20" s="10">
        <f t="shared" si="4"/>
        <v>0</v>
      </c>
      <c r="I20" s="5">
        <f>D5*E20</f>
        <v>63011.839999999997</v>
      </c>
      <c r="J20" s="5">
        <f t="shared" si="5"/>
        <v>63011.839999999997</v>
      </c>
      <c r="K20" s="5">
        <f t="shared" si="6"/>
        <v>78764.799999999988</v>
      </c>
      <c r="L20" s="5">
        <f t="shared" si="7"/>
        <v>1138889.8</v>
      </c>
      <c r="M20" s="5">
        <f t="shared" si="8"/>
        <v>901106.25</v>
      </c>
      <c r="N20" s="5">
        <f t="shared" si="9"/>
        <v>159018.75000000003</v>
      </c>
      <c r="O20" s="5">
        <f t="shared" si="10"/>
        <v>78764.799999999988</v>
      </c>
    </row>
    <row r="21" spans="1:15">
      <c r="A21" s="14" t="s">
        <v>4</v>
      </c>
      <c r="B21" s="5">
        <f>$B$6</f>
        <v>150000</v>
      </c>
      <c r="C21" s="5">
        <f>B21*0.285</f>
        <v>42749.999999999993</v>
      </c>
      <c r="D21" s="5">
        <f>B21+C21</f>
        <v>192750</v>
      </c>
      <c r="E21" s="10">
        <v>2</v>
      </c>
      <c r="F21" s="6">
        <f t="shared" si="2"/>
        <v>385500</v>
      </c>
      <c r="G21" s="5">
        <f t="shared" si="3"/>
        <v>481875</v>
      </c>
      <c r="H21" s="10">
        <f>$C$2*E21</f>
        <v>0</v>
      </c>
      <c r="I21" s="5">
        <f>$D$6*E21</f>
        <v>63011.839999999997</v>
      </c>
      <c r="J21" s="5">
        <f t="shared" si="5"/>
        <v>63011.839999999997</v>
      </c>
      <c r="K21" s="5">
        <f t="shared" si="6"/>
        <v>78764.799999999988</v>
      </c>
      <c r="L21" s="5">
        <f t="shared" si="7"/>
        <v>560639.80000000005</v>
      </c>
      <c r="M21" s="5">
        <f t="shared" si="8"/>
        <v>409593.75</v>
      </c>
      <c r="N21" s="5">
        <f t="shared" si="9"/>
        <v>72281.250000000015</v>
      </c>
      <c r="O21" s="5">
        <f t="shared" si="10"/>
        <v>78764.799999999988</v>
      </c>
    </row>
    <row r="22" spans="1:15">
      <c r="A22" s="4" t="s">
        <v>2</v>
      </c>
      <c r="B22" s="7">
        <f t="shared" ref="B22:O22" si="13">SUM(B17:B21)</f>
        <v>1580000</v>
      </c>
      <c r="C22" s="7">
        <f t="shared" si="13"/>
        <v>450300</v>
      </c>
      <c r="D22" s="7">
        <f t="shared" si="13"/>
        <v>2030300</v>
      </c>
      <c r="E22" s="7">
        <f t="shared" si="13"/>
        <v>10</v>
      </c>
      <c r="F22" s="7">
        <f t="shared" si="13"/>
        <v>4060600</v>
      </c>
      <c r="G22" s="7">
        <f t="shared" si="13"/>
        <v>5075750</v>
      </c>
      <c r="H22" s="7">
        <f t="shared" si="13"/>
        <v>0</v>
      </c>
      <c r="I22" s="7">
        <f t="shared" si="13"/>
        <v>291727.35999999999</v>
      </c>
      <c r="J22" s="7">
        <f t="shared" si="13"/>
        <v>291727.35999999999</v>
      </c>
      <c r="K22" s="7">
        <f t="shared" si="13"/>
        <v>364659.19999999995</v>
      </c>
      <c r="L22" s="7">
        <f t="shared" si="13"/>
        <v>5440409.1999999993</v>
      </c>
      <c r="M22" s="7">
        <f t="shared" si="13"/>
        <v>4314387.5</v>
      </c>
      <c r="N22" s="7">
        <f t="shared" si="13"/>
        <v>761362.50000000012</v>
      </c>
      <c r="O22" s="7">
        <f t="shared" si="13"/>
        <v>364659.19999999995</v>
      </c>
    </row>
    <row r="23" spans="1:15">
      <c r="K23" s="28" t="s">
        <v>51</v>
      </c>
      <c r="L23" s="28"/>
      <c r="M23" s="9">
        <f>M22</f>
        <v>4314387.5</v>
      </c>
      <c r="N23" s="9">
        <f>N22</f>
        <v>761362.50000000012</v>
      </c>
      <c r="O23" s="9">
        <f>O22</f>
        <v>364659.19999999995</v>
      </c>
    </row>
    <row r="24" spans="1:15">
      <c r="K24" s="29"/>
      <c r="L24" s="29"/>
      <c r="M24" s="30"/>
      <c r="N24" s="30"/>
      <c r="O24" s="30"/>
    </row>
    <row r="25" spans="1:15">
      <c r="K25" s="29"/>
      <c r="L25" s="29"/>
      <c r="M25" s="30"/>
      <c r="N25" s="9"/>
      <c r="O25" s="9"/>
    </row>
    <row r="26" spans="1:15">
      <c r="A26" s="54" t="s">
        <v>52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5"/>
    </row>
    <row r="27" spans="1:1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</row>
    <row r="28" spans="1:15">
      <c r="A28" s="2"/>
      <c r="B28" s="2">
        <v>1</v>
      </c>
      <c r="C28" s="2">
        <v>2</v>
      </c>
      <c r="D28" s="2">
        <v>3</v>
      </c>
      <c r="E28" s="2">
        <v>4</v>
      </c>
      <c r="F28" s="2">
        <v>5</v>
      </c>
      <c r="G28" s="2">
        <v>6</v>
      </c>
      <c r="H28" s="2">
        <v>7</v>
      </c>
      <c r="I28" s="2">
        <v>8</v>
      </c>
      <c r="J28" s="2">
        <v>9</v>
      </c>
      <c r="K28" s="2">
        <v>10</v>
      </c>
      <c r="L28" s="2">
        <v>11</v>
      </c>
      <c r="M28" s="2">
        <v>12</v>
      </c>
      <c r="N28" s="2">
        <v>13</v>
      </c>
      <c r="O28" s="2">
        <v>14</v>
      </c>
    </row>
    <row r="29" spans="1:15" ht="30.6">
      <c r="A29" s="2" t="s">
        <v>0</v>
      </c>
      <c r="B29" s="2" t="s">
        <v>75</v>
      </c>
      <c r="C29" s="2" t="s">
        <v>76</v>
      </c>
      <c r="D29" s="2" t="s">
        <v>77</v>
      </c>
      <c r="E29" s="27" t="s">
        <v>3</v>
      </c>
      <c r="F29" s="2" t="s">
        <v>78</v>
      </c>
      <c r="G29" s="2" t="s">
        <v>70</v>
      </c>
      <c r="H29" s="2" t="s">
        <v>72</v>
      </c>
      <c r="I29" s="2" t="s">
        <v>71</v>
      </c>
      <c r="J29" s="2" t="s">
        <v>73</v>
      </c>
      <c r="K29" s="2" t="s">
        <v>74</v>
      </c>
      <c r="L29" s="2" t="s">
        <v>79</v>
      </c>
      <c r="M29" s="2" t="s">
        <v>80</v>
      </c>
      <c r="N29" s="37" t="s">
        <v>81</v>
      </c>
      <c r="O29" s="37" t="s">
        <v>82</v>
      </c>
    </row>
    <row r="30" spans="1:15">
      <c r="A30" s="12" t="str">
        <f>A17</f>
        <v>Projektmenedzser</v>
      </c>
      <c r="B30" s="5">
        <f>B2</f>
        <v>500000</v>
      </c>
      <c r="C30" s="5">
        <f>B30*0.285</f>
        <v>142500</v>
      </c>
      <c r="D30" s="5">
        <f>B30+C30</f>
        <v>642500</v>
      </c>
      <c r="E30" s="10">
        <v>3</v>
      </c>
      <c r="F30" s="5">
        <f>D30*E30</f>
        <v>1927500</v>
      </c>
      <c r="G30" s="5">
        <f>F30*1.25</f>
        <v>2409375</v>
      </c>
      <c r="H30" s="10">
        <f>$C$2*E30</f>
        <v>0</v>
      </c>
      <c r="I30" s="5">
        <f>D2*E30</f>
        <v>59520</v>
      </c>
      <c r="J30" s="5">
        <f>H30+I30</f>
        <v>59520</v>
      </c>
      <c r="K30" s="5">
        <f>J30*1.25</f>
        <v>74400</v>
      </c>
      <c r="L30" s="5">
        <f>G30+K30</f>
        <v>2483775</v>
      </c>
      <c r="M30" s="5">
        <f>G30*$D$8</f>
        <v>2047968.75</v>
      </c>
      <c r="N30" s="5">
        <f>G30*$D$9</f>
        <v>361406.25000000006</v>
      </c>
      <c r="O30" s="5">
        <f>K30</f>
        <v>74400</v>
      </c>
    </row>
    <row r="31" spans="1:15">
      <c r="A31" s="12" t="str">
        <f t="shared" ref="A31:A34" si="14">A18</f>
        <v>Műszaki vezető</v>
      </c>
      <c r="B31" s="5">
        <f t="shared" ref="B31:B34" si="15">B3</f>
        <v>400000</v>
      </c>
      <c r="C31" s="5">
        <f t="shared" ref="C31:C34" si="16">B31*0.285</f>
        <v>113999.99999999999</v>
      </c>
      <c r="D31" s="5">
        <f t="shared" ref="D31:D34" si="17">B31+C31</f>
        <v>514000</v>
      </c>
      <c r="E31" s="10">
        <v>3</v>
      </c>
      <c r="F31" s="5">
        <f t="shared" ref="F31:F34" si="18">D31*E31</f>
        <v>1542000</v>
      </c>
      <c r="G31" s="5">
        <f t="shared" ref="G31:G34" si="19">F31*1.25</f>
        <v>1927500</v>
      </c>
      <c r="H31" s="10">
        <f>$C$3*E31</f>
        <v>0</v>
      </c>
      <c r="I31" s="5">
        <f t="shared" ref="I31:I34" si="20">D3*E31</f>
        <v>94517.759999999995</v>
      </c>
      <c r="J31" s="5">
        <f>H31+I31</f>
        <v>94517.759999999995</v>
      </c>
      <c r="K31" s="5">
        <f t="shared" ref="K31:K34" si="21">J31*1.25</f>
        <v>118147.2</v>
      </c>
      <c r="L31" s="5">
        <f t="shared" ref="L31:L34" si="22">G31+K31</f>
        <v>2045647.2</v>
      </c>
      <c r="M31" s="5">
        <f t="shared" ref="M31:M34" si="23">G31*$D$8</f>
        <v>1638375</v>
      </c>
      <c r="N31" s="5">
        <f t="shared" ref="N31:N34" si="24">G31*$D$9</f>
        <v>289125.00000000006</v>
      </c>
      <c r="O31" s="5">
        <f t="shared" ref="O31:O34" si="25">K31</f>
        <v>118147.2</v>
      </c>
    </row>
    <row r="32" spans="1:15">
      <c r="A32" s="12" t="str">
        <f t="shared" si="14"/>
        <v>Pénzügyes</v>
      </c>
      <c r="B32" s="5">
        <f t="shared" si="15"/>
        <v>200000</v>
      </c>
      <c r="C32" s="5">
        <f t="shared" si="16"/>
        <v>56999.999999999993</v>
      </c>
      <c r="D32" s="5">
        <f t="shared" si="17"/>
        <v>257000</v>
      </c>
      <c r="E32" s="10">
        <v>3</v>
      </c>
      <c r="F32" s="5">
        <f t="shared" si="18"/>
        <v>771000</v>
      </c>
      <c r="G32" s="5">
        <f t="shared" si="19"/>
        <v>963750</v>
      </c>
      <c r="H32" s="10">
        <f>$C$2*E32</f>
        <v>0</v>
      </c>
      <c r="I32" s="5">
        <f t="shared" si="20"/>
        <v>94517.759999999995</v>
      </c>
      <c r="J32" s="5">
        <f>H32+I32</f>
        <v>94517.759999999995</v>
      </c>
      <c r="K32" s="5">
        <f>J32*1.25</f>
        <v>118147.2</v>
      </c>
      <c r="L32" s="5">
        <f>G32+K32</f>
        <v>1081897.2</v>
      </c>
      <c r="M32" s="5">
        <f>G32*$D$8</f>
        <v>819187.5</v>
      </c>
      <c r="N32" s="5">
        <f>G32*$D$9</f>
        <v>144562.50000000003</v>
      </c>
      <c r="O32" s="5">
        <f>K32</f>
        <v>118147.2</v>
      </c>
    </row>
    <row r="33" spans="1:15">
      <c r="A33" s="12" t="str">
        <f t="shared" si="14"/>
        <v>Soft szakértő</v>
      </c>
      <c r="B33" s="5">
        <f t="shared" si="15"/>
        <v>330000</v>
      </c>
      <c r="C33" s="5">
        <f t="shared" si="16"/>
        <v>94049.999999999985</v>
      </c>
      <c r="D33" s="5">
        <f t="shared" si="17"/>
        <v>424050</v>
      </c>
      <c r="E33" s="10">
        <v>3</v>
      </c>
      <c r="F33" s="5">
        <f t="shared" si="18"/>
        <v>1272150</v>
      </c>
      <c r="G33" s="5">
        <f t="shared" si="19"/>
        <v>1590187.5</v>
      </c>
      <c r="H33" s="10">
        <f>$C$3*E33</f>
        <v>0</v>
      </c>
      <c r="I33" s="5">
        <f t="shared" si="20"/>
        <v>94517.759999999995</v>
      </c>
      <c r="J33" s="5">
        <f t="shared" ref="J33:J34" si="26">H33+I33</f>
        <v>94517.759999999995</v>
      </c>
      <c r="K33" s="5">
        <f t="shared" ref="K33" si="27">J33*1.25</f>
        <v>118147.2</v>
      </c>
      <c r="L33" s="5">
        <f t="shared" ref="L33" si="28">G33+K33</f>
        <v>1708334.7</v>
      </c>
      <c r="M33" s="5">
        <f t="shared" ref="M33" si="29">G33*$D$8</f>
        <v>1351659.375</v>
      </c>
      <c r="N33" s="5">
        <f t="shared" ref="N33" si="30">G33*$D$9</f>
        <v>238528.12500000003</v>
      </c>
      <c r="O33" s="5">
        <f t="shared" ref="O33" si="31">K33</f>
        <v>118147.2</v>
      </c>
    </row>
    <row r="34" spans="1:15">
      <c r="A34" s="12" t="str">
        <f t="shared" si="14"/>
        <v>Asszisztens</v>
      </c>
      <c r="B34" s="5">
        <f t="shared" si="15"/>
        <v>150000</v>
      </c>
      <c r="C34" s="5">
        <f t="shared" si="16"/>
        <v>42749.999999999993</v>
      </c>
      <c r="D34" s="5">
        <f t="shared" si="17"/>
        <v>192750</v>
      </c>
      <c r="E34" s="10">
        <v>3</v>
      </c>
      <c r="F34" s="5">
        <f t="shared" si="18"/>
        <v>578250</v>
      </c>
      <c r="G34" s="5">
        <f t="shared" si="19"/>
        <v>722812.5</v>
      </c>
      <c r="H34" s="10">
        <v>0</v>
      </c>
      <c r="I34" s="5">
        <f t="shared" si="20"/>
        <v>94517.759999999995</v>
      </c>
      <c r="J34" s="5">
        <f t="shared" si="26"/>
        <v>94517.759999999995</v>
      </c>
      <c r="K34" s="5">
        <f t="shared" si="21"/>
        <v>118147.2</v>
      </c>
      <c r="L34" s="5">
        <f t="shared" si="22"/>
        <v>840959.7</v>
      </c>
      <c r="M34" s="5">
        <f t="shared" si="23"/>
        <v>614390.625</v>
      </c>
      <c r="N34" s="5">
        <f t="shared" si="24"/>
        <v>108421.87500000001</v>
      </c>
      <c r="O34" s="5">
        <f t="shared" si="25"/>
        <v>118147.2</v>
      </c>
    </row>
    <row r="35" spans="1:15">
      <c r="A35" s="4" t="s">
        <v>2</v>
      </c>
      <c r="B35" s="7">
        <f t="shared" ref="B35:O35" si="32">SUM(B30:B34)</f>
        <v>1580000</v>
      </c>
      <c r="C35" s="7">
        <f t="shared" si="32"/>
        <v>450300</v>
      </c>
      <c r="D35" s="7">
        <f t="shared" si="32"/>
        <v>2030300</v>
      </c>
      <c r="E35" s="7">
        <f t="shared" si="32"/>
        <v>15</v>
      </c>
      <c r="F35" s="7">
        <f t="shared" si="32"/>
        <v>6090900</v>
      </c>
      <c r="G35" s="7">
        <f t="shared" si="32"/>
        <v>7613625</v>
      </c>
      <c r="H35" s="7">
        <f t="shared" si="32"/>
        <v>0</v>
      </c>
      <c r="I35" s="7">
        <f t="shared" si="32"/>
        <v>437591.04000000004</v>
      </c>
      <c r="J35" s="7">
        <f>SUM(J30:J34)</f>
        <v>437591.04000000004</v>
      </c>
      <c r="K35" s="7">
        <f>SUM(K30:K34)</f>
        <v>546988.80000000005</v>
      </c>
      <c r="L35" s="7">
        <f>SUM(L30:L34)</f>
        <v>8160613.8000000007</v>
      </c>
      <c r="M35" s="7">
        <f t="shared" si="32"/>
        <v>6471581.25</v>
      </c>
      <c r="N35" s="7">
        <f t="shared" si="32"/>
        <v>1142043.7500000002</v>
      </c>
      <c r="O35" s="7">
        <f t="shared" si="32"/>
        <v>546988.80000000005</v>
      </c>
    </row>
    <row r="36" spans="1:15">
      <c r="K36" s="28" t="s">
        <v>51</v>
      </c>
      <c r="L36" s="28"/>
      <c r="M36" s="9">
        <f>M23+M35</f>
        <v>10785968.75</v>
      </c>
      <c r="N36" s="9">
        <f t="shared" ref="N36:O36" si="33">N23+N35</f>
        <v>1903406.2500000005</v>
      </c>
      <c r="O36" s="9">
        <f t="shared" si="33"/>
        <v>911648</v>
      </c>
    </row>
    <row r="37" spans="1:15">
      <c r="K37" s="29"/>
      <c r="L37" s="29"/>
      <c r="M37" s="30"/>
      <c r="N37" s="30"/>
      <c r="O37" s="30"/>
    </row>
    <row r="38" spans="1:15">
      <c r="K38" s="29"/>
      <c r="L38" s="29"/>
      <c r="M38" s="30"/>
      <c r="N38" s="9"/>
      <c r="O38" s="9"/>
    </row>
    <row r="39" spans="1:15">
      <c r="A39" s="54" t="s">
        <v>85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5"/>
    </row>
    <row r="40" spans="1:1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7"/>
    </row>
    <row r="41" spans="1:15">
      <c r="A41" s="2"/>
      <c r="B41" s="2">
        <v>1</v>
      </c>
      <c r="C41" s="2">
        <v>2</v>
      </c>
      <c r="D41" s="2">
        <v>3</v>
      </c>
      <c r="E41" s="2">
        <v>4</v>
      </c>
      <c r="F41" s="2">
        <v>5</v>
      </c>
      <c r="G41" s="2">
        <v>6</v>
      </c>
      <c r="H41" s="2">
        <v>7</v>
      </c>
      <c r="I41" s="2">
        <v>8</v>
      </c>
      <c r="J41" s="2">
        <v>9</v>
      </c>
      <c r="K41" s="2">
        <v>10</v>
      </c>
      <c r="L41" s="2">
        <v>11</v>
      </c>
      <c r="M41" s="2">
        <v>12</v>
      </c>
      <c r="N41" s="2">
        <v>13</v>
      </c>
      <c r="O41" s="2">
        <v>14</v>
      </c>
    </row>
    <row r="42" spans="1:15" ht="30.6">
      <c r="A42" s="2" t="s">
        <v>0</v>
      </c>
      <c r="B42" s="2" t="s">
        <v>75</v>
      </c>
      <c r="C42" s="2" t="s">
        <v>76</v>
      </c>
      <c r="D42" s="2" t="s">
        <v>77</v>
      </c>
      <c r="E42" s="27" t="s">
        <v>3</v>
      </c>
      <c r="F42" s="2" t="s">
        <v>78</v>
      </c>
      <c r="G42" s="2" t="s">
        <v>70</v>
      </c>
      <c r="H42" s="2" t="s">
        <v>72</v>
      </c>
      <c r="I42" s="2" t="s">
        <v>71</v>
      </c>
      <c r="J42" s="2" t="s">
        <v>73</v>
      </c>
      <c r="K42" s="2" t="s">
        <v>74</v>
      </c>
      <c r="L42" s="2" t="s">
        <v>79</v>
      </c>
      <c r="M42" s="2" t="s">
        <v>80</v>
      </c>
      <c r="N42" s="37" t="s">
        <v>81</v>
      </c>
      <c r="O42" s="37" t="s">
        <v>82</v>
      </c>
    </row>
    <row r="43" spans="1:15">
      <c r="A43" s="50" t="str">
        <f>A2</f>
        <v>Projektmenedzser</v>
      </c>
      <c r="B43" s="5">
        <f>B2</f>
        <v>500000</v>
      </c>
      <c r="C43" s="5">
        <f>B43*0.285</f>
        <v>142500</v>
      </c>
      <c r="D43" s="5">
        <f>B43+C43</f>
        <v>642500</v>
      </c>
      <c r="E43" s="10">
        <v>3</v>
      </c>
      <c r="F43" s="5">
        <f>D43*E43</f>
        <v>1927500</v>
      </c>
      <c r="G43" s="5">
        <f>F43*1.25</f>
        <v>2409375</v>
      </c>
      <c r="H43" s="10">
        <f>$C$2*E43</f>
        <v>0</v>
      </c>
      <c r="I43" s="5">
        <f>D2*E43</f>
        <v>59520</v>
      </c>
      <c r="J43" s="5">
        <f>H43+I43</f>
        <v>59520</v>
      </c>
      <c r="K43" s="5">
        <f>J43*1.25</f>
        <v>74400</v>
      </c>
      <c r="L43" s="5">
        <f>G43+K43</f>
        <v>2483775</v>
      </c>
      <c r="M43" s="5">
        <f>G43*$D$8</f>
        <v>2047968.75</v>
      </c>
      <c r="N43" s="5">
        <f>G43*$D$9</f>
        <v>361406.25000000006</v>
      </c>
      <c r="O43" s="5">
        <f>K43</f>
        <v>74400</v>
      </c>
    </row>
    <row r="44" spans="1:15">
      <c r="A44" s="50" t="str">
        <f t="shared" ref="A44:B47" si="34">A3</f>
        <v>Műszaki vezető</v>
      </c>
      <c r="B44" s="5">
        <f t="shared" si="34"/>
        <v>400000</v>
      </c>
      <c r="C44" s="5">
        <f t="shared" ref="C44:C47" si="35">B44*0.285</f>
        <v>113999.99999999999</v>
      </c>
      <c r="D44" s="5">
        <f t="shared" ref="D44:D47" si="36">B44+C44</f>
        <v>514000</v>
      </c>
      <c r="E44" s="10">
        <v>3</v>
      </c>
      <c r="F44" s="5">
        <f t="shared" ref="F44:F47" si="37">D44*E44</f>
        <v>1542000</v>
      </c>
      <c r="G44" s="5">
        <f t="shared" ref="G44:G47" si="38">F44*1.25</f>
        <v>1927500</v>
      </c>
      <c r="H44" s="10">
        <f t="shared" ref="H44:H47" si="39">$C$2*E44</f>
        <v>0</v>
      </c>
      <c r="I44" s="5">
        <f t="shared" ref="I44:I47" si="40">D3*E44</f>
        <v>94517.759999999995</v>
      </c>
      <c r="J44" s="5">
        <f t="shared" ref="J44:J47" si="41">H44+I44</f>
        <v>94517.759999999995</v>
      </c>
      <c r="K44" s="5">
        <f t="shared" ref="K44:K47" si="42">J44*1.25</f>
        <v>118147.2</v>
      </c>
      <c r="L44" s="5">
        <f t="shared" ref="L44:L47" si="43">G44+K44</f>
        <v>2045647.2</v>
      </c>
      <c r="M44" s="5">
        <f t="shared" ref="M44:M47" si="44">G44*$D$8</f>
        <v>1638375</v>
      </c>
      <c r="N44" s="5">
        <f t="shared" ref="N44:N47" si="45">G44*$D$9</f>
        <v>289125.00000000006</v>
      </c>
      <c r="O44" s="5">
        <f t="shared" ref="O44:O47" si="46">K44</f>
        <v>118147.2</v>
      </c>
    </row>
    <row r="45" spans="1:15">
      <c r="A45" s="50" t="str">
        <f t="shared" si="34"/>
        <v>Pénzügyes</v>
      </c>
      <c r="B45" s="5">
        <f t="shared" si="34"/>
        <v>200000</v>
      </c>
      <c r="C45" s="5">
        <f t="shared" si="35"/>
        <v>56999.999999999993</v>
      </c>
      <c r="D45" s="5">
        <f t="shared" si="36"/>
        <v>257000</v>
      </c>
      <c r="E45" s="10">
        <v>3</v>
      </c>
      <c r="F45" s="5">
        <f t="shared" si="37"/>
        <v>771000</v>
      </c>
      <c r="G45" s="5">
        <f t="shared" si="38"/>
        <v>963750</v>
      </c>
      <c r="H45" s="10">
        <f t="shared" si="39"/>
        <v>0</v>
      </c>
      <c r="I45" s="5">
        <f t="shared" si="40"/>
        <v>94517.759999999995</v>
      </c>
      <c r="J45" s="5">
        <f t="shared" si="41"/>
        <v>94517.759999999995</v>
      </c>
      <c r="K45" s="5">
        <f t="shared" si="42"/>
        <v>118147.2</v>
      </c>
      <c r="L45" s="5">
        <f t="shared" si="43"/>
        <v>1081897.2</v>
      </c>
      <c r="M45" s="5">
        <f t="shared" si="44"/>
        <v>819187.5</v>
      </c>
      <c r="N45" s="5">
        <f t="shared" si="45"/>
        <v>144562.50000000003</v>
      </c>
      <c r="O45" s="5">
        <f t="shared" si="46"/>
        <v>118147.2</v>
      </c>
    </row>
    <row r="46" spans="1:15">
      <c r="A46" s="50" t="str">
        <f t="shared" si="34"/>
        <v>Soft szakember</v>
      </c>
      <c r="B46" s="5">
        <f t="shared" si="34"/>
        <v>330000</v>
      </c>
      <c r="C46" s="5">
        <f t="shared" si="35"/>
        <v>94049.999999999985</v>
      </c>
      <c r="D46" s="5">
        <f t="shared" si="36"/>
        <v>424050</v>
      </c>
      <c r="E46" s="10">
        <v>3</v>
      </c>
      <c r="F46" s="5">
        <f t="shared" si="37"/>
        <v>1272150</v>
      </c>
      <c r="G46" s="5">
        <f t="shared" si="38"/>
        <v>1590187.5</v>
      </c>
      <c r="H46" s="10">
        <f t="shared" si="39"/>
        <v>0</v>
      </c>
      <c r="I46" s="5">
        <f t="shared" si="40"/>
        <v>94517.759999999995</v>
      </c>
      <c r="J46" s="5">
        <f t="shared" si="41"/>
        <v>94517.759999999995</v>
      </c>
      <c r="K46" s="5">
        <f t="shared" si="42"/>
        <v>118147.2</v>
      </c>
      <c r="L46" s="5">
        <f t="shared" si="43"/>
        <v>1708334.7</v>
      </c>
      <c r="M46" s="5">
        <f t="shared" si="44"/>
        <v>1351659.375</v>
      </c>
      <c r="N46" s="5">
        <f t="shared" si="45"/>
        <v>238528.12500000003</v>
      </c>
      <c r="O46" s="5">
        <f t="shared" si="46"/>
        <v>118147.2</v>
      </c>
    </row>
    <row r="47" spans="1:15">
      <c r="A47" s="50" t="str">
        <f t="shared" si="34"/>
        <v>Asszisztens</v>
      </c>
      <c r="B47" s="5">
        <f t="shared" si="34"/>
        <v>150000</v>
      </c>
      <c r="C47" s="5">
        <f t="shared" si="35"/>
        <v>42749.999999999993</v>
      </c>
      <c r="D47" s="5">
        <f t="shared" si="36"/>
        <v>192750</v>
      </c>
      <c r="E47" s="10">
        <v>3</v>
      </c>
      <c r="F47" s="5">
        <f t="shared" si="37"/>
        <v>578250</v>
      </c>
      <c r="G47" s="5">
        <f t="shared" si="38"/>
        <v>722812.5</v>
      </c>
      <c r="H47" s="10">
        <f t="shared" si="39"/>
        <v>0</v>
      </c>
      <c r="I47" s="5">
        <f t="shared" si="40"/>
        <v>94517.759999999995</v>
      </c>
      <c r="J47" s="5">
        <f t="shared" si="41"/>
        <v>94517.759999999995</v>
      </c>
      <c r="K47" s="5">
        <f t="shared" si="42"/>
        <v>118147.2</v>
      </c>
      <c r="L47" s="5">
        <f t="shared" si="43"/>
        <v>840959.7</v>
      </c>
      <c r="M47" s="5">
        <f t="shared" si="44"/>
        <v>614390.625</v>
      </c>
      <c r="N47" s="5">
        <f t="shared" si="45"/>
        <v>108421.87500000001</v>
      </c>
      <c r="O47" s="5">
        <f t="shared" si="46"/>
        <v>118147.2</v>
      </c>
    </row>
    <row r="48" spans="1:15">
      <c r="A48" s="4" t="s">
        <v>2</v>
      </c>
      <c r="B48" s="7">
        <f t="shared" ref="B48:O48" si="47">SUM(B43:B47)</f>
        <v>1580000</v>
      </c>
      <c r="C48" s="7">
        <f t="shared" si="47"/>
        <v>450300</v>
      </c>
      <c r="D48" s="7">
        <f t="shared" si="47"/>
        <v>2030300</v>
      </c>
      <c r="E48" s="7">
        <f t="shared" si="47"/>
        <v>15</v>
      </c>
      <c r="F48" s="7">
        <f t="shared" si="47"/>
        <v>6090900</v>
      </c>
      <c r="G48" s="7">
        <f t="shared" si="47"/>
        <v>7613625</v>
      </c>
      <c r="H48" s="7">
        <f t="shared" si="47"/>
        <v>0</v>
      </c>
      <c r="I48" s="7">
        <f t="shared" si="47"/>
        <v>437591.04000000004</v>
      </c>
      <c r="J48" s="7">
        <f t="shared" si="47"/>
        <v>437591.04000000004</v>
      </c>
      <c r="K48" s="7">
        <f t="shared" si="47"/>
        <v>546988.80000000005</v>
      </c>
      <c r="L48" s="7">
        <f t="shared" si="47"/>
        <v>8160613.8000000007</v>
      </c>
      <c r="M48" s="7">
        <f t="shared" si="47"/>
        <v>6471581.25</v>
      </c>
      <c r="N48" s="7">
        <f t="shared" si="47"/>
        <v>1142043.7500000002</v>
      </c>
      <c r="O48" s="7">
        <f t="shared" si="47"/>
        <v>546988.80000000005</v>
      </c>
    </row>
    <row r="49" spans="1:15">
      <c r="A49" s="61" t="s">
        <v>106</v>
      </c>
      <c r="B49" s="61"/>
      <c r="K49" s="28" t="s">
        <v>51</v>
      </c>
      <c r="L49" s="28"/>
      <c r="M49" s="9">
        <f>M36+M48</f>
        <v>17257550</v>
      </c>
      <c r="N49" s="9">
        <f t="shared" ref="N49:O49" si="48">N36+N48</f>
        <v>3045450.0000000009</v>
      </c>
      <c r="O49" s="9">
        <f t="shared" si="48"/>
        <v>1458636.8</v>
      </c>
    </row>
    <row r="50" spans="1:15" ht="45" customHeight="1">
      <c r="A50" s="58" t="s">
        <v>104</v>
      </c>
      <c r="B50" s="59"/>
      <c r="D50" s="60"/>
      <c r="E50" s="63"/>
      <c r="F50" s="63"/>
      <c r="K50" s="28"/>
      <c r="L50" s="28"/>
      <c r="M50" s="9"/>
      <c r="N50" s="9"/>
      <c r="O50" s="9"/>
    </row>
    <row r="51" spans="1:15" ht="60" customHeight="1">
      <c r="A51" s="60" t="s">
        <v>83</v>
      </c>
      <c r="B51" s="55"/>
      <c r="D51" s="60"/>
      <c r="E51" s="63"/>
      <c r="F51" s="63"/>
      <c r="K51" s="29"/>
      <c r="L51" s="29"/>
      <c r="M51" s="30"/>
      <c r="N51" s="30"/>
      <c r="O51" s="30"/>
    </row>
    <row r="52" spans="1:15" ht="13.2">
      <c r="A52" s="41"/>
      <c r="B52" s="39"/>
      <c r="K52" s="29"/>
      <c r="L52" s="29"/>
      <c r="M52" s="30"/>
      <c r="N52" s="30"/>
      <c r="O52" s="30"/>
    </row>
    <row r="53" spans="1:15" ht="22.5" customHeight="1">
      <c r="A53" s="60"/>
      <c r="B53" s="55"/>
      <c r="K53" s="29"/>
      <c r="L53" s="29"/>
      <c r="M53" s="30"/>
      <c r="N53" s="30"/>
      <c r="O53" s="30"/>
    </row>
    <row r="54" spans="1:15" ht="22.5" customHeight="1">
      <c r="A54" s="41"/>
      <c r="B54" s="39"/>
      <c r="K54" s="29"/>
      <c r="L54" s="29"/>
      <c r="M54" s="30"/>
      <c r="N54" s="30"/>
      <c r="O54" s="30"/>
    </row>
    <row r="55" spans="1:15" ht="22.5" customHeight="1">
      <c r="A55" s="60"/>
      <c r="B55" s="60"/>
      <c r="K55" s="29"/>
      <c r="L55" s="29"/>
      <c r="M55" s="30"/>
      <c r="N55" s="30"/>
      <c r="O55" s="30"/>
    </row>
    <row r="56" spans="1:15" ht="22.5" customHeight="1">
      <c r="A56" s="60"/>
      <c r="B56" s="60"/>
      <c r="K56" s="29"/>
      <c r="L56" s="29"/>
      <c r="M56" s="30"/>
      <c r="N56" s="30"/>
      <c r="O56" s="30"/>
    </row>
    <row r="57" spans="1:15" ht="22.5" customHeight="1">
      <c r="A57" s="60"/>
      <c r="B57" s="60"/>
      <c r="K57" s="29"/>
      <c r="L57" s="29"/>
      <c r="M57" s="30"/>
      <c r="N57" s="30"/>
      <c r="O57" s="30"/>
    </row>
    <row r="58" spans="1:15" ht="22.5" customHeight="1">
      <c r="A58" s="60"/>
      <c r="B58" s="60"/>
      <c r="K58" s="29"/>
      <c r="L58" s="29"/>
      <c r="M58" s="30"/>
      <c r="N58" s="30"/>
      <c r="O58" s="30"/>
    </row>
    <row r="59" spans="1:15" ht="22.5" customHeight="1">
      <c r="A59" s="60"/>
      <c r="B59" s="60"/>
      <c r="K59" s="29"/>
      <c r="L59" s="29"/>
      <c r="M59" s="30"/>
      <c r="N59" s="30"/>
      <c r="O59" s="30"/>
    </row>
    <row r="60" spans="1:15">
      <c r="K60" s="29"/>
      <c r="L60" s="29"/>
      <c r="M60" s="30"/>
      <c r="N60" s="9"/>
      <c r="O60" s="9"/>
    </row>
    <row r="61" spans="1:15">
      <c r="A61" s="54" t="s">
        <v>53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5"/>
    </row>
    <row r="62" spans="1:1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7"/>
    </row>
    <row r="63" spans="1:15">
      <c r="A63" s="2"/>
      <c r="B63" s="2">
        <v>1</v>
      </c>
      <c r="C63" s="2">
        <v>2</v>
      </c>
      <c r="D63" s="2">
        <v>3</v>
      </c>
      <c r="E63" s="2">
        <v>4</v>
      </c>
      <c r="F63" s="2">
        <v>5</v>
      </c>
      <c r="G63" s="2">
        <v>6</v>
      </c>
      <c r="H63" s="2">
        <v>7</v>
      </c>
      <c r="I63" s="2">
        <v>8</v>
      </c>
      <c r="J63" s="2">
        <v>9</v>
      </c>
      <c r="K63" s="2">
        <v>10</v>
      </c>
      <c r="L63" s="2">
        <v>11</v>
      </c>
      <c r="M63" s="2">
        <v>12</v>
      </c>
      <c r="N63" s="2">
        <v>13</v>
      </c>
      <c r="O63" s="2">
        <v>14</v>
      </c>
    </row>
    <row r="64" spans="1:15" ht="30.6">
      <c r="A64" s="2" t="s">
        <v>0</v>
      </c>
      <c r="B64" s="2" t="s">
        <v>75</v>
      </c>
      <c r="C64" s="2" t="s">
        <v>76</v>
      </c>
      <c r="D64" s="2" t="s">
        <v>77</v>
      </c>
      <c r="E64" s="27" t="s">
        <v>3</v>
      </c>
      <c r="F64" s="2" t="s">
        <v>78</v>
      </c>
      <c r="G64" s="2" t="s">
        <v>70</v>
      </c>
      <c r="H64" s="2" t="s">
        <v>72</v>
      </c>
      <c r="I64" s="2" t="s">
        <v>71</v>
      </c>
      <c r="J64" s="2" t="s">
        <v>73</v>
      </c>
      <c r="K64" s="2" t="s">
        <v>74</v>
      </c>
      <c r="L64" s="2" t="s">
        <v>79</v>
      </c>
      <c r="M64" s="2" t="s">
        <v>80</v>
      </c>
      <c r="N64" s="37" t="s">
        <v>81</v>
      </c>
      <c r="O64" s="37" t="s">
        <v>82</v>
      </c>
    </row>
    <row r="65" spans="1:15">
      <c r="A65" s="12" t="str">
        <f>A2</f>
        <v>Projektmenedzser</v>
      </c>
      <c r="B65" s="5">
        <f>B2</f>
        <v>500000</v>
      </c>
      <c r="C65" s="5">
        <f>B65*0.285</f>
        <v>142500</v>
      </c>
      <c r="D65" s="5">
        <f>B65+C65</f>
        <v>642500</v>
      </c>
      <c r="E65" s="10">
        <v>3</v>
      </c>
      <c r="F65" s="5">
        <f>D65*E65</f>
        <v>1927500</v>
      </c>
      <c r="G65" s="5">
        <f>F65*1.25</f>
        <v>2409375</v>
      </c>
      <c r="H65" s="10">
        <f>C2*E65</f>
        <v>0</v>
      </c>
      <c r="I65" s="5">
        <f>D2*E65</f>
        <v>59520</v>
      </c>
      <c r="J65" s="5">
        <f>H65+I65</f>
        <v>59520</v>
      </c>
      <c r="K65" s="5">
        <f>J65*1.25</f>
        <v>74400</v>
      </c>
      <c r="L65" s="5">
        <f>G65+K65</f>
        <v>2483775</v>
      </c>
      <c r="M65" s="5">
        <f>G65*$D$8</f>
        <v>2047968.75</v>
      </c>
      <c r="N65" s="5">
        <f>G65*$D$9</f>
        <v>361406.25000000006</v>
      </c>
      <c r="O65" s="5">
        <f>J65*1.25</f>
        <v>74400</v>
      </c>
    </row>
    <row r="66" spans="1:15">
      <c r="A66" s="12" t="str">
        <f t="shared" ref="A66:B69" si="49">A3</f>
        <v>Műszaki vezető</v>
      </c>
      <c r="B66" s="5">
        <f t="shared" si="49"/>
        <v>400000</v>
      </c>
      <c r="C66" s="5">
        <f t="shared" ref="C66:C69" si="50">B66*0.285</f>
        <v>113999.99999999999</v>
      </c>
      <c r="D66" s="5">
        <f t="shared" ref="D66:D69" si="51">B66+C66</f>
        <v>514000</v>
      </c>
      <c r="E66" s="10">
        <v>3</v>
      </c>
      <c r="F66" s="5">
        <f t="shared" ref="F66:F69" si="52">D66*E66</f>
        <v>1542000</v>
      </c>
      <c r="G66" s="5">
        <f t="shared" ref="G66:G69" si="53">F66*1.25</f>
        <v>1927500</v>
      </c>
      <c r="H66" s="10">
        <f t="shared" ref="H66:H69" si="54">C3*E66</f>
        <v>0</v>
      </c>
      <c r="I66" s="5">
        <f t="shared" ref="I66:I69" si="55">D3*E66</f>
        <v>94517.759999999995</v>
      </c>
      <c r="J66" s="5">
        <f t="shared" ref="J66:J69" si="56">H66+I66</f>
        <v>94517.759999999995</v>
      </c>
      <c r="K66" s="5">
        <f t="shared" ref="K66:K69" si="57">J66*1.25</f>
        <v>118147.2</v>
      </c>
      <c r="L66" s="5">
        <f t="shared" ref="L66:L69" si="58">G66+K66</f>
        <v>2045647.2</v>
      </c>
      <c r="M66" s="5">
        <f t="shared" ref="M66:M69" si="59">G66*$D$8</f>
        <v>1638375</v>
      </c>
      <c r="N66" s="5">
        <f t="shared" ref="N66:N69" si="60">G66*$D$9</f>
        <v>289125.00000000006</v>
      </c>
      <c r="O66" s="5">
        <f t="shared" ref="O66:O69" si="61">J66*1.25</f>
        <v>118147.2</v>
      </c>
    </row>
    <row r="67" spans="1:15">
      <c r="A67" s="12" t="str">
        <f t="shared" si="49"/>
        <v>Pénzügyes</v>
      </c>
      <c r="B67" s="5">
        <f t="shared" si="49"/>
        <v>200000</v>
      </c>
      <c r="C67" s="5">
        <f t="shared" si="50"/>
        <v>56999.999999999993</v>
      </c>
      <c r="D67" s="5">
        <f t="shared" si="51"/>
        <v>257000</v>
      </c>
      <c r="E67" s="10">
        <v>3</v>
      </c>
      <c r="F67" s="5">
        <f t="shared" si="52"/>
        <v>771000</v>
      </c>
      <c r="G67" s="5">
        <f t="shared" si="53"/>
        <v>963750</v>
      </c>
      <c r="H67" s="10">
        <f t="shared" si="54"/>
        <v>0</v>
      </c>
      <c r="I67" s="5">
        <f t="shared" si="55"/>
        <v>94517.759999999995</v>
      </c>
      <c r="J67" s="5">
        <f t="shared" si="56"/>
        <v>94517.759999999995</v>
      </c>
      <c r="K67" s="5">
        <f t="shared" si="57"/>
        <v>118147.2</v>
      </c>
      <c r="L67" s="5">
        <f t="shared" si="58"/>
        <v>1081897.2</v>
      </c>
      <c r="M67" s="5">
        <f t="shared" si="59"/>
        <v>819187.5</v>
      </c>
      <c r="N67" s="5">
        <f t="shared" si="60"/>
        <v>144562.50000000003</v>
      </c>
      <c r="O67" s="5">
        <f t="shared" si="61"/>
        <v>118147.2</v>
      </c>
    </row>
    <row r="68" spans="1:15">
      <c r="A68" s="12" t="str">
        <f t="shared" si="49"/>
        <v>Soft szakember</v>
      </c>
      <c r="B68" s="5">
        <f t="shared" si="49"/>
        <v>330000</v>
      </c>
      <c r="C68" s="5">
        <f t="shared" si="50"/>
        <v>94049.999999999985</v>
      </c>
      <c r="D68" s="5">
        <f t="shared" si="51"/>
        <v>424050</v>
      </c>
      <c r="E68" s="10">
        <v>3</v>
      </c>
      <c r="F68" s="5">
        <f t="shared" si="52"/>
        <v>1272150</v>
      </c>
      <c r="G68" s="5">
        <f t="shared" si="53"/>
        <v>1590187.5</v>
      </c>
      <c r="H68" s="10">
        <f t="shared" si="54"/>
        <v>0</v>
      </c>
      <c r="I68" s="5">
        <f t="shared" si="55"/>
        <v>94517.759999999995</v>
      </c>
      <c r="J68" s="5">
        <f t="shared" si="56"/>
        <v>94517.759999999995</v>
      </c>
      <c r="K68" s="5">
        <f t="shared" si="57"/>
        <v>118147.2</v>
      </c>
      <c r="L68" s="5">
        <f t="shared" si="58"/>
        <v>1708334.7</v>
      </c>
      <c r="M68" s="5">
        <f t="shared" si="59"/>
        <v>1351659.375</v>
      </c>
      <c r="N68" s="5">
        <f t="shared" si="60"/>
        <v>238528.12500000003</v>
      </c>
      <c r="O68" s="5">
        <f t="shared" si="61"/>
        <v>118147.2</v>
      </c>
    </row>
    <row r="69" spans="1:15">
      <c r="A69" s="12" t="str">
        <f t="shared" si="49"/>
        <v>Asszisztens</v>
      </c>
      <c r="B69" s="5">
        <f t="shared" si="49"/>
        <v>150000</v>
      </c>
      <c r="C69" s="5">
        <f t="shared" si="50"/>
        <v>42749.999999999993</v>
      </c>
      <c r="D69" s="5">
        <f t="shared" si="51"/>
        <v>192750</v>
      </c>
      <c r="E69" s="10">
        <v>3</v>
      </c>
      <c r="F69" s="5">
        <f t="shared" si="52"/>
        <v>578250</v>
      </c>
      <c r="G69" s="5">
        <f t="shared" si="53"/>
        <v>722812.5</v>
      </c>
      <c r="H69" s="10">
        <f t="shared" si="54"/>
        <v>0</v>
      </c>
      <c r="I69" s="5">
        <f t="shared" si="55"/>
        <v>94517.759999999995</v>
      </c>
      <c r="J69" s="5">
        <f t="shared" si="56"/>
        <v>94517.759999999995</v>
      </c>
      <c r="K69" s="5">
        <f t="shared" si="57"/>
        <v>118147.2</v>
      </c>
      <c r="L69" s="5">
        <f t="shared" si="58"/>
        <v>840959.7</v>
      </c>
      <c r="M69" s="5">
        <f t="shared" si="59"/>
        <v>614390.625</v>
      </c>
      <c r="N69" s="5">
        <f t="shared" si="60"/>
        <v>108421.87500000001</v>
      </c>
      <c r="O69" s="5">
        <f t="shared" si="61"/>
        <v>118147.2</v>
      </c>
    </row>
    <row r="70" spans="1:15">
      <c r="A70" s="4" t="s">
        <v>2</v>
      </c>
      <c r="B70" s="7">
        <f t="shared" ref="B70:O70" si="62">SUM(B65:B69)</f>
        <v>1580000</v>
      </c>
      <c r="C70" s="7">
        <f t="shared" si="62"/>
        <v>450300</v>
      </c>
      <c r="D70" s="7">
        <f t="shared" si="62"/>
        <v>2030300</v>
      </c>
      <c r="E70" s="7">
        <f t="shared" si="62"/>
        <v>15</v>
      </c>
      <c r="F70" s="7">
        <f t="shared" si="62"/>
        <v>6090900</v>
      </c>
      <c r="G70" s="7">
        <f t="shared" si="62"/>
        <v>7613625</v>
      </c>
      <c r="H70" s="7">
        <f t="shared" si="62"/>
        <v>0</v>
      </c>
      <c r="I70" s="7">
        <f t="shared" si="62"/>
        <v>437591.04000000004</v>
      </c>
      <c r="J70" s="7">
        <f t="shared" si="62"/>
        <v>437591.04000000004</v>
      </c>
      <c r="K70" s="7">
        <f t="shared" si="62"/>
        <v>546988.80000000005</v>
      </c>
      <c r="L70" s="7">
        <f t="shared" si="62"/>
        <v>8160613.8000000007</v>
      </c>
      <c r="M70" s="7">
        <f t="shared" si="62"/>
        <v>6471581.25</v>
      </c>
      <c r="N70" s="7">
        <f t="shared" si="62"/>
        <v>1142043.7500000002</v>
      </c>
      <c r="O70" s="7">
        <f t="shared" si="62"/>
        <v>546988.80000000005</v>
      </c>
    </row>
    <row r="71" spans="1:15">
      <c r="K71" s="28" t="s">
        <v>51</v>
      </c>
      <c r="L71" s="28"/>
      <c r="M71" s="9">
        <f>M49+M70</f>
        <v>23729131.25</v>
      </c>
      <c r="N71" s="9">
        <f t="shared" ref="N71:O71" si="63">N49+N70</f>
        <v>4187493.7500000009</v>
      </c>
      <c r="O71" s="9">
        <f t="shared" si="63"/>
        <v>2005625.6</v>
      </c>
    </row>
    <row r="72" spans="1:15">
      <c r="K72" s="29"/>
      <c r="L72" s="29"/>
      <c r="M72" s="30"/>
      <c r="N72" s="30"/>
      <c r="O72" s="30"/>
    </row>
    <row r="73" spans="1:15">
      <c r="K73" s="29"/>
      <c r="L73" s="29"/>
      <c r="M73" s="30"/>
      <c r="N73" s="9"/>
      <c r="O73" s="9"/>
    </row>
    <row r="74" spans="1:15">
      <c r="A74" s="54" t="s">
        <v>54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5"/>
    </row>
    <row r="75" spans="1:1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7"/>
    </row>
    <row r="76" spans="1:15">
      <c r="A76" s="2"/>
      <c r="B76" s="2">
        <v>1</v>
      </c>
      <c r="C76" s="2">
        <v>2</v>
      </c>
      <c r="D76" s="2">
        <v>3</v>
      </c>
      <c r="E76" s="2">
        <v>4</v>
      </c>
      <c r="F76" s="2">
        <v>5</v>
      </c>
      <c r="G76" s="2">
        <v>6</v>
      </c>
      <c r="H76" s="2">
        <v>7</v>
      </c>
      <c r="I76" s="2">
        <v>8</v>
      </c>
      <c r="J76" s="2">
        <v>9</v>
      </c>
      <c r="K76" s="2">
        <v>10</v>
      </c>
      <c r="L76" s="2">
        <v>11</v>
      </c>
      <c r="M76" s="2">
        <v>12</v>
      </c>
      <c r="N76" s="2">
        <v>13</v>
      </c>
      <c r="O76" s="2">
        <v>14</v>
      </c>
    </row>
    <row r="77" spans="1:15" ht="30.6">
      <c r="A77" s="2" t="s">
        <v>0</v>
      </c>
      <c r="B77" s="2" t="s">
        <v>75</v>
      </c>
      <c r="C77" s="2" t="s">
        <v>76</v>
      </c>
      <c r="D77" s="2" t="s">
        <v>77</v>
      </c>
      <c r="E77" s="27" t="s">
        <v>3</v>
      </c>
      <c r="F77" s="2" t="s">
        <v>78</v>
      </c>
      <c r="G77" s="2" t="s">
        <v>70</v>
      </c>
      <c r="H77" s="2" t="s">
        <v>72</v>
      </c>
      <c r="I77" s="2" t="s">
        <v>71</v>
      </c>
      <c r="J77" s="2" t="s">
        <v>73</v>
      </c>
      <c r="K77" s="2" t="s">
        <v>74</v>
      </c>
      <c r="L77" s="2" t="s">
        <v>79</v>
      </c>
      <c r="M77" s="2" t="s">
        <v>80</v>
      </c>
      <c r="N77" s="37" t="s">
        <v>81</v>
      </c>
      <c r="O77" s="37" t="s">
        <v>82</v>
      </c>
    </row>
    <row r="78" spans="1:15">
      <c r="A78" s="12" t="str">
        <f>A2</f>
        <v>Projektmenedzser</v>
      </c>
      <c r="B78" s="5">
        <f>B2</f>
        <v>500000</v>
      </c>
      <c r="C78" s="5">
        <f>B78*0.285</f>
        <v>142500</v>
      </c>
      <c r="D78" s="5">
        <f>B78+C78</f>
        <v>642500</v>
      </c>
      <c r="E78" s="10">
        <v>3</v>
      </c>
      <c r="F78" s="5">
        <f>D78*E78</f>
        <v>1927500</v>
      </c>
      <c r="G78" s="5">
        <f>F78*1.25</f>
        <v>2409375</v>
      </c>
      <c r="H78" s="10">
        <f>C2*E78</f>
        <v>0</v>
      </c>
      <c r="I78" s="5">
        <f>D2*E78</f>
        <v>59520</v>
      </c>
      <c r="J78" s="5">
        <f>H78+I78</f>
        <v>59520</v>
      </c>
      <c r="K78" s="5">
        <f>J78*1.25</f>
        <v>74400</v>
      </c>
      <c r="L78" s="5">
        <f>G78+K78</f>
        <v>2483775</v>
      </c>
      <c r="M78" s="5">
        <f>G78*$D$8</f>
        <v>2047968.75</v>
      </c>
      <c r="N78" s="5">
        <f>G78*$D$9</f>
        <v>361406.25000000006</v>
      </c>
      <c r="O78" s="5">
        <f>K78</f>
        <v>74400</v>
      </c>
    </row>
    <row r="79" spans="1:15">
      <c r="A79" s="12" t="str">
        <f t="shared" ref="A79:B82" si="64">A3</f>
        <v>Műszaki vezető</v>
      </c>
      <c r="B79" s="5">
        <f t="shared" si="64"/>
        <v>400000</v>
      </c>
      <c r="C79" s="5">
        <f t="shared" ref="C79:C82" si="65">B79*0.285</f>
        <v>113999.99999999999</v>
      </c>
      <c r="D79" s="5">
        <f t="shared" ref="D79:D82" si="66">B79+C79</f>
        <v>514000</v>
      </c>
      <c r="E79" s="10">
        <v>3</v>
      </c>
      <c r="F79" s="5">
        <f t="shared" ref="F79:F82" si="67">D79*E79</f>
        <v>1542000</v>
      </c>
      <c r="G79" s="5">
        <f t="shared" ref="G79:G82" si="68">F79*1.25</f>
        <v>1927500</v>
      </c>
      <c r="H79" s="10">
        <f t="shared" ref="H79:H82" si="69">C3*E79</f>
        <v>0</v>
      </c>
      <c r="I79" s="5">
        <f t="shared" ref="I79:I82" si="70">D3*E79</f>
        <v>94517.759999999995</v>
      </c>
      <c r="J79" s="5">
        <f t="shared" ref="J79:J82" si="71">H79+I79</f>
        <v>94517.759999999995</v>
      </c>
      <c r="K79" s="5">
        <f t="shared" ref="K79:K82" si="72">J79*1.25</f>
        <v>118147.2</v>
      </c>
      <c r="L79" s="5">
        <f t="shared" ref="L79:L82" si="73">G79+K79</f>
        <v>2045647.2</v>
      </c>
      <c r="M79" s="5">
        <f t="shared" ref="M79:M82" si="74">G79*$D$8</f>
        <v>1638375</v>
      </c>
      <c r="N79" s="5">
        <f t="shared" ref="N79:N82" si="75">G79*$D$9</f>
        <v>289125.00000000006</v>
      </c>
      <c r="O79" s="5">
        <f t="shared" ref="O79:O82" si="76">K79</f>
        <v>118147.2</v>
      </c>
    </row>
    <row r="80" spans="1:15">
      <c r="A80" s="12" t="str">
        <f t="shared" si="64"/>
        <v>Pénzügyes</v>
      </c>
      <c r="B80" s="5">
        <f t="shared" si="64"/>
        <v>200000</v>
      </c>
      <c r="C80" s="5">
        <f t="shared" si="65"/>
        <v>56999.999999999993</v>
      </c>
      <c r="D80" s="5">
        <f t="shared" si="66"/>
        <v>257000</v>
      </c>
      <c r="E80" s="10">
        <v>3</v>
      </c>
      <c r="F80" s="5">
        <f t="shared" si="67"/>
        <v>771000</v>
      </c>
      <c r="G80" s="5">
        <f t="shared" si="68"/>
        <v>963750</v>
      </c>
      <c r="H80" s="10">
        <f t="shared" si="69"/>
        <v>0</v>
      </c>
      <c r="I80" s="5">
        <f t="shared" si="70"/>
        <v>94517.759999999995</v>
      </c>
      <c r="J80" s="5">
        <f t="shared" si="71"/>
        <v>94517.759999999995</v>
      </c>
      <c r="K80" s="5">
        <f t="shared" si="72"/>
        <v>118147.2</v>
      </c>
      <c r="L80" s="5">
        <f t="shared" si="73"/>
        <v>1081897.2</v>
      </c>
      <c r="M80" s="5">
        <f t="shared" si="74"/>
        <v>819187.5</v>
      </c>
      <c r="N80" s="5">
        <f t="shared" si="75"/>
        <v>144562.50000000003</v>
      </c>
      <c r="O80" s="5">
        <f t="shared" si="76"/>
        <v>118147.2</v>
      </c>
    </row>
    <row r="81" spans="1:15">
      <c r="A81" s="12" t="str">
        <f t="shared" si="64"/>
        <v>Soft szakember</v>
      </c>
      <c r="B81" s="5">
        <f t="shared" si="64"/>
        <v>330000</v>
      </c>
      <c r="C81" s="5">
        <f t="shared" si="65"/>
        <v>94049.999999999985</v>
      </c>
      <c r="D81" s="5">
        <f t="shared" si="66"/>
        <v>424050</v>
      </c>
      <c r="E81" s="10">
        <v>3</v>
      </c>
      <c r="F81" s="5">
        <f t="shared" si="67"/>
        <v>1272150</v>
      </c>
      <c r="G81" s="5">
        <f t="shared" si="68"/>
        <v>1590187.5</v>
      </c>
      <c r="H81" s="10">
        <f t="shared" si="69"/>
        <v>0</v>
      </c>
      <c r="I81" s="5">
        <f t="shared" si="70"/>
        <v>94517.759999999995</v>
      </c>
      <c r="J81" s="5">
        <f t="shared" si="71"/>
        <v>94517.759999999995</v>
      </c>
      <c r="K81" s="5">
        <f t="shared" si="72"/>
        <v>118147.2</v>
      </c>
      <c r="L81" s="5">
        <f t="shared" si="73"/>
        <v>1708334.7</v>
      </c>
      <c r="M81" s="5">
        <f t="shared" si="74"/>
        <v>1351659.375</v>
      </c>
      <c r="N81" s="5">
        <f t="shared" si="75"/>
        <v>238528.12500000003</v>
      </c>
      <c r="O81" s="5">
        <f t="shared" si="76"/>
        <v>118147.2</v>
      </c>
    </row>
    <row r="82" spans="1:15" ht="12" customHeight="1">
      <c r="A82" s="12" t="str">
        <f t="shared" si="64"/>
        <v>Asszisztens</v>
      </c>
      <c r="B82" s="5">
        <f t="shared" si="64"/>
        <v>150000</v>
      </c>
      <c r="C82" s="5">
        <f t="shared" si="65"/>
        <v>42749.999999999993</v>
      </c>
      <c r="D82" s="5">
        <f t="shared" si="66"/>
        <v>192750</v>
      </c>
      <c r="E82" s="10">
        <v>3</v>
      </c>
      <c r="F82" s="5">
        <f t="shared" si="67"/>
        <v>578250</v>
      </c>
      <c r="G82" s="5">
        <f t="shared" si="68"/>
        <v>722812.5</v>
      </c>
      <c r="H82" s="10">
        <f t="shared" si="69"/>
        <v>0</v>
      </c>
      <c r="I82" s="5">
        <f t="shared" si="70"/>
        <v>94517.759999999995</v>
      </c>
      <c r="J82" s="5">
        <f t="shared" si="71"/>
        <v>94517.759999999995</v>
      </c>
      <c r="K82" s="5">
        <f t="shared" si="72"/>
        <v>118147.2</v>
      </c>
      <c r="L82" s="5">
        <f t="shared" si="73"/>
        <v>840959.7</v>
      </c>
      <c r="M82" s="5">
        <f t="shared" si="74"/>
        <v>614390.625</v>
      </c>
      <c r="N82" s="5">
        <f t="shared" si="75"/>
        <v>108421.87500000001</v>
      </c>
      <c r="O82" s="5">
        <f t="shared" si="76"/>
        <v>118147.2</v>
      </c>
    </row>
    <row r="83" spans="1:15">
      <c r="A83" s="4" t="s">
        <v>2</v>
      </c>
      <c r="B83" s="7">
        <f t="shared" ref="B83:O83" si="77">SUM(B78:B82)</f>
        <v>1580000</v>
      </c>
      <c r="C83" s="7">
        <f t="shared" si="77"/>
        <v>450300</v>
      </c>
      <c r="D83" s="7">
        <f t="shared" si="77"/>
        <v>2030300</v>
      </c>
      <c r="E83" s="7">
        <f t="shared" si="77"/>
        <v>15</v>
      </c>
      <c r="F83" s="7">
        <f t="shared" si="77"/>
        <v>6090900</v>
      </c>
      <c r="G83" s="7">
        <f t="shared" si="77"/>
        <v>7613625</v>
      </c>
      <c r="H83" s="7">
        <f t="shared" si="77"/>
        <v>0</v>
      </c>
      <c r="I83" s="7">
        <f t="shared" si="77"/>
        <v>437591.04000000004</v>
      </c>
      <c r="J83" s="7">
        <f t="shared" si="77"/>
        <v>437591.04000000004</v>
      </c>
      <c r="K83" s="7">
        <f t="shared" si="77"/>
        <v>546988.80000000005</v>
      </c>
      <c r="L83" s="7">
        <f t="shared" si="77"/>
        <v>8160613.8000000007</v>
      </c>
      <c r="M83" s="7">
        <f t="shared" si="77"/>
        <v>6471581.25</v>
      </c>
      <c r="N83" s="7">
        <f t="shared" si="77"/>
        <v>1142043.7500000002</v>
      </c>
      <c r="O83" s="7">
        <f t="shared" si="77"/>
        <v>546988.80000000005</v>
      </c>
    </row>
    <row r="84" spans="1:15">
      <c r="A84" s="61"/>
      <c r="B84" s="61"/>
      <c r="K84" s="28" t="s">
        <v>51</v>
      </c>
      <c r="L84" s="28"/>
      <c r="M84" s="9">
        <f>M71+M83</f>
        <v>30200712.5</v>
      </c>
      <c r="N84" s="9">
        <f t="shared" ref="N84" si="78">N71+N83</f>
        <v>5329537.5000000009</v>
      </c>
      <c r="O84" s="9">
        <f t="shared" ref="O84" si="79">O71+O83</f>
        <v>2552614.4000000004</v>
      </c>
    </row>
    <row r="85" spans="1:15">
      <c r="A85" s="46"/>
      <c r="B85" s="46"/>
      <c r="K85" s="28"/>
      <c r="L85" s="28"/>
      <c r="M85" s="9"/>
      <c r="N85" s="9"/>
      <c r="O85" s="9"/>
    </row>
    <row r="86" spans="1:15">
      <c r="A86" s="46"/>
      <c r="B86" s="46"/>
      <c r="K86" s="28"/>
      <c r="L86" s="28"/>
      <c r="M86" s="9"/>
      <c r="N86" s="9"/>
      <c r="O86" s="9"/>
    </row>
    <row r="87" spans="1:15" ht="12.75" customHeight="1">
      <c r="A87" s="62" t="s">
        <v>55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9"/>
      <c r="O87" s="9"/>
    </row>
    <row r="88" spans="1:15" ht="12.75" customHeight="1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9"/>
      <c r="O88" s="9"/>
    </row>
    <row r="89" spans="1:15">
      <c r="A89" s="2"/>
      <c r="B89" s="2">
        <v>1</v>
      </c>
      <c r="C89" s="2">
        <v>2</v>
      </c>
      <c r="D89" s="2">
        <v>3</v>
      </c>
      <c r="E89" s="2">
        <v>4</v>
      </c>
      <c r="F89" s="2">
        <v>5</v>
      </c>
      <c r="G89" s="2">
        <v>6</v>
      </c>
      <c r="H89" s="2">
        <v>7</v>
      </c>
      <c r="I89" s="2">
        <v>8</v>
      </c>
      <c r="J89" s="2">
        <v>9</v>
      </c>
      <c r="K89" s="2">
        <v>10</v>
      </c>
      <c r="L89" s="2">
        <v>11</v>
      </c>
      <c r="M89" s="2">
        <v>12</v>
      </c>
      <c r="N89" s="2">
        <v>13</v>
      </c>
      <c r="O89" s="2">
        <v>14</v>
      </c>
    </row>
    <row r="90" spans="1:15" ht="30.6">
      <c r="A90" s="2" t="s">
        <v>0</v>
      </c>
      <c r="B90" s="2" t="s">
        <v>75</v>
      </c>
      <c r="C90" s="2" t="s">
        <v>76</v>
      </c>
      <c r="D90" s="2" t="s">
        <v>77</v>
      </c>
      <c r="E90" s="27" t="s">
        <v>3</v>
      </c>
      <c r="F90" s="2" t="s">
        <v>78</v>
      </c>
      <c r="G90" s="2" t="s">
        <v>70</v>
      </c>
      <c r="H90" s="2" t="s">
        <v>72</v>
      </c>
      <c r="I90" s="2" t="s">
        <v>71</v>
      </c>
      <c r="J90" s="2" t="s">
        <v>73</v>
      </c>
      <c r="K90" s="2" t="s">
        <v>74</v>
      </c>
      <c r="L90" s="2" t="s">
        <v>79</v>
      </c>
      <c r="M90" s="2" t="s">
        <v>80</v>
      </c>
      <c r="N90" s="37" t="s">
        <v>81</v>
      </c>
      <c r="O90" s="37" t="s">
        <v>82</v>
      </c>
    </row>
    <row r="91" spans="1:15">
      <c r="A91" s="12" t="str">
        <f>A2</f>
        <v>Projektmenedzser</v>
      </c>
      <c r="B91" s="5">
        <f>B17</f>
        <v>500000</v>
      </c>
      <c r="C91" s="5">
        <f>B91*0.285</f>
        <v>142500</v>
      </c>
      <c r="D91" s="5">
        <f>B91+C91</f>
        <v>642500</v>
      </c>
      <c r="E91" s="10">
        <v>3</v>
      </c>
      <c r="F91" s="5">
        <f>D91*E91</f>
        <v>1927500</v>
      </c>
      <c r="G91" s="5">
        <f>F91*1.25</f>
        <v>2409375</v>
      </c>
      <c r="H91" s="10">
        <f>$C$2*E91</f>
        <v>0</v>
      </c>
      <c r="I91" s="5">
        <f>D2*E91</f>
        <v>59520</v>
      </c>
      <c r="J91" s="5">
        <f>H91+I91</f>
        <v>59520</v>
      </c>
      <c r="K91" s="5">
        <f>J91*1.25</f>
        <v>74400</v>
      </c>
      <c r="L91" s="5">
        <f>G91+K91</f>
        <v>2483775</v>
      </c>
      <c r="M91" s="5">
        <v>1359524</v>
      </c>
      <c r="N91" s="5">
        <v>239916</v>
      </c>
      <c r="O91" s="5">
        <f>L91-(M91+N91)</f>
        <v>884335</v>
      </c>
    </row>
    <row r="92" spans="1:15">
      <c r="A92" s="12" t="str">
        <f t="shared" ref="A92:A95" si="80">A3</f>
        <v>Műszaki vezető</v>
      </c>
      <c r="B92" s="5">
        <f t="shared" ref="B92:B95" si="81">B18</f>
        <v>400000</v>
      </c>
      <c r="C92" s="5">
        <f t="shared" ref="C92:C95" si="82">B92*0.285</f>
        <v>113999.99999999999</v>
      </c>
      <c r="D92" s="5">
        <f t="shared" ref="D92:D95" si="83">B92+C92</f>
        <v>514000</v>
      </c>
      <c r="E92" s="10">
        <v>3</v>
      </c>
      <c r="F92" s="5">
        <f t="shared" ref="F92:F95" si="84">D92*E92</f>
        <v>1542000</v>
      </c>
      <c r="G92" s="5">
        <f t="shared" ref="G92:G95" si="85">F92*1.25</f>
        <v>1927500</v>
      </c>
      <c r="H92" s="10">
        <f>$C$3*E92</f>
        <v>0</v>
      </c>
      <c r="I92" s="5">
        <f>D3*E92</f>
        <v>94517.759999999995</v>
      </c>
      <c r="J92" s="5">
        <f t="shared" ref="J92:J95" si="86">H92+I92</f>
        <v>94517.759999999995</v>
      </c>
      <c r="K92" s="5">
        <f t="shared" ref="K92:K95" si="87">J92*1.25</f>
        <v>118147.2</v>
      </c>
      <c r="L92" s="5">
        <f t="shared" ref="L92:L95" si="88">G92+K92</f>
        <v>2045647.2</v>
      </c>
      <c r="M92" s="5">
        <v>0</v>
      </c>
      <c r="N92" s="5">
        <v>0</v>
      </c>
      <c r="O92" s="5">
        <f t="shared" ref="O92:O95" si="89">L92-(M92+N92)</f>
        <v>2045647.2</v>
      </c>
    </row>
    <row r="93" spans="1:15">
      <c r="A93" s="12" t="str">
        <f t="shared" si="80"/>
        <v>Pénzügyes</v>
      </c>
      <c r="B93" s="5">
        <f t="shared" si="81"/>
        <v>200000</v>
      </c>
      <c r="C93" s="5">
        <f t="shared" si="82"/>
        <v>56999.999999999993</v>
      </c>
      <c r="D93" s="5">
        <f t="shared" si="83"/>
        <v>257000</v>
      </c>
      <c r="E93" s="10">
        <v>3</v>
      </c>
      <c r="F93" s="5">
        <f t="shared" si="84"/>
        <v>771000</v>
      </c>
      <c r="G93" s="5">
        <f t="shared" si="85"/>
        <v>963750</v>
      </c>
      <c r="H93" s="10">
        <v>0</v>
      </c>
      <c r="I93" s="5">
        <f t="shared" ref="I93:I95" si="90">D4*E93</f>
        <v>94517.759999999995</v>
      </c>
      <c r="J93" s="5">
        <f t="shared" si="86"/>
        <v>94517.759999999995</v>
      </c>
      <c r="K93" s="5">
        <f t="shared" si="87"/>
        <v>118147.2</v>
      </c>
      <c r="L93" s="5">
        <f t="shared" si="88"/>
        <v>1081897.2</v>
      </c>
      <c r="M93" s="5">
        <v>0</v>
      </c>
      <c r="N93" s="5">
        <v>0</v>
      </c>
      <c r="O93" s="5">
        <f t="shared" si="89"/>
        <v>1081897.2</v>
      </c>
    </row>
    <row r="94" spans="1:15">
      <c r="A94" s="12" t="str">
        <f t="shared" si="80"/>
        <v>Soft szakember</v>
      </c>
      <c r="B94" s="5">
        <f t="shared" si="81"/>
        <v>330000</v>
      </c>
      <c r="C94" s="5">
        <f t="shared" si="82"/>
        <v>94049.999999999985</v>
      </c>
      <c r="D94" s="5">
        <f t="shared" si="83"/>
        <v>424050</v>
      </c>
      <c r="E94" s="10">
        <v>3</v>
      </c>
      <c r="F94" s="5">
        <f t="shared" si="84"/>
        <v>1272150</v>
      </c>
      <c r="G94" s="5">
        <f t="shared" si="85"/>
        <v>1590187.5</v>
      </c>
      <c r="H94" s="10">
        <v>0</v>
      </c>
      <c r="I94" s="5">
        <f t="shared" si="90"/>
        <v>94517.759999999995</v>
      </c>
      <c r="J94" s="5">
        <f t="shared" si="86"/>
        <v>94517.759999999995</v>
      </c>
      <c r="K94" s="5">
        <f t="shared" si="87"/>
        <v>118147.2</v>
      </c>
      <c r="L94" s="5">
        <f t="shared" si="88"/>
        <v>1708334.7</v>
      </c>
      <c r="M94" s="5">
        <v>0</v>
      </c>
      <c r="N94" s="5">
        <v>0</v>
      </c>
      <c r="O94" s="5">
        <f t="shared" si="89"/>
        <v>1708334.7</v>
      </c>
    </row>
    <row r="95" spans="1:15">
      <c r="A95" s="12" t="str">
        <f t="shared" si="80"/>
        <v>Asszisztens</v>
      </c>
      <c r="B95" s="5">
        <f t="shared" si="81"/>
        <v>150000</v>
      </c>
      <c r="C95" s="5">
        <f t="shared" si="82"/>
        <v>42749.999999999993</v>
      </c>
      <c r="D95" s="5">
        <f t="shared" si="83"/>
        <v>192750</v>
      </c>
      <c r="E95" s="10">
        <v>3</v>
      </c>
      <c r="F95" s="5">
        <f t="shared" si="84"/>
        <v>578250</v>
      </c>
      <c r="G95" s="5">
        <f t="shared" si="85"/>
        <v>722812.5</v>
      </c>
      <c r="H95" s="10">
        <v>0</v>
      </c>
      <c r="I95" s="5">
        <f t="shared" si="90"/>
        <v>94517.759999999995</v>
      </c>
      <c r="J95" s="5">
        <f t="shared" si="86"/>
        <v>94517.759999999995</v>
      </c>
      <c r="K95" s="5">
        <f t="shared" si="87"/>
        <v>118147.2</v>
      </c>
      <c r="L95" s="5">
        <f t="shared" si="88"/>
        <v>840959.7</v>
      </c>
      <c r="M95" s="5">
        <v>0</v>
      </c>
      <c r="N95" s="5">
        <v>0</v>
      </c>
      <c r="O95" s="5">
        <f t="shared" si="89"/>
        <v>840959.7</v>
      </c>
    </row>
    <row r="96" spans="1:15">
      <c r="A96" s="4" t="s">
        <v>2</v>
      </c>
      <c r="B96" s="7">
        <f t="shared" ref="B96:O96" si="91">SUM(B91:B95)</f>
        <v>1580000</v>
      </c>
      <c r="C96" s="7">
        <f t="shared" si="91"/>
        <v>450300</v>
      </c>
      <c r="D96" s="7">
        <f t="shared" si="91"/>
        <v>2030300</v>
      </c>
      <c r="E96" s="7">
        <f t="shared" si="91"/>
        <v>15</v>
      </c>
      <c r="F96" s="7">
        <f t="shared" si="91"/>
        <v>6090900</v>
      </c>
      <c r="G96" s="7">
        <f t="shared" si="91"/>
        <v>7613625</v>
      </c>
      <c r="H96" s="7">
        <f t="shared" si="91"/>
        <v>0</v>
      </c>
      <c r="I96" s="7">
        <f t="shared" si="91"/>
        <v>437591.04000000004</v>
      </c>
      <c r="J96" s="7">
        <f t="shared" si="91"/>
        <v>437591.04000000004</v>
      </c>
      <c r="K96" s="7">
        <f t="shared" si="91"/>
        <v>546988.80000000005</v>
      </c>
      <c r="L96" s="7">
        <f t="shared" si="91"/>
        <v>8160613.8000000007</v>
      </c>
      <c r="M96" s="7">
        <f t="shared" si="91"/>
        <v>1359524</v>
      </c>
      <c r="N96" s="7">
        <f t="shared" si="91"/>
        <v>239916</v>
      </c>
      <c r="O96" s="7">
        <f t="shared" si="91"/>
        <v>6561173.8000000007</v>
      </c>
    </row>
    <row r="97" spans="1:15">
      <c r="K97" s="48" t="s">
        <v>51</v>
      </c>
      <c r="L97" s="29"/>
      <c r="M97" s="47">
        <f>M84+M96</f>
        <v>31560236.5</v>
      </c>
      <c r="N97" s="47">
        <f t="shared" ref="N97:O97" si="92">N96+N84</f>
        <v>5569453.5000000009</v>
      </c>
      <c r="O97" s="47">
        <f t="shared" si="92"/>
        <v>9113788.2000000011</v>
      </c>
    </row>
    <row r="98" spans="1:15">
      <c r="K98" s="48"/>
      <c r="L98" s="29"/>
      <c r="M98" s="53"/>
      <c r="N98" s="53"/>
      <c r="O98" s="47"/>
    </row>
    <row r="99" spans="1:15">
      <c r="K99" s="29"/>
      <c r="L99" s="29"/>
      <c r="M99" s="30"/>
      <c r="N99" s="9"/>
      <c r="O99" s="9"/>
    </row>
    <row r="100" spans="1:15">
      <c r="A100" s="54" t="s">
        <v>86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5"/>
    </row>
    <row r="101" spans="1:1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7"/>
    </row>
    <row r="102" spans="1:15">
      <c r="A102" s="2"/>
      <c r="B102" s="2">
        <v>1</v>
      </c>
      <c r="C102" s="2">
        <v>2</v>
      </c>
      <c r="D102" s="2">
        <v>3</v>
      </c>
      <c r="E102" s="2">
        <v>4</v>
      </c>
      <c r="F102" s="2">
        <v>5</v>
      </c>
      <c r="G102" s="2">
        <v>6</v>
      </c>
      <c r="H102" s="2">
        <v>7</v>
      </c>
      <c r="I102" s="2">
        <v>8</v>
      </c>
      <c r="J102" s="2">
        <v>9</v>
      </c>
      <c r="K102" s="2">
        <v>10</v>
      </c>
      <c r="L102" s="2">
        <v>11</v>
      </c>
      <c r="M102" s="2">
        <v>12</v>
      </c>
      <c r="N102" s="2">
        <v>13</v>
      </c>
      <c r="O102" s="2">
        <v>14</v>
      </c>
    </row>
    <row r="103" spans="1:15" ht="30.6">
      <c r="A103" s="2" t="s">
        <v>0</v>
      </c>
      <c r="B103" s="2" t="s">
        <v>75</v>
      </c>
      <c r="C103" s="2" t="s">
        <v>76</v>
      </c>
      <c r="D103" s="2" t="s">
        <v>77</v>
      </c>
      <c r="E103" s="27" t="s">
        <v>3</v>
      </c>
      <c r="F103" s="2" t="s">
        <v>78</v>
      </c>
      <c r="G103" s="2" t="s">
        <v>70</v>
      </c>
      <c r="H103" s="2" t="s">
        <v>72</v>
      </c>
      <c r="I103" s="2" t="s">
        <v>71</v>
      </c>
      <c r="J103" s="2" t="s">
        <v>73</v>
      </c>
      <c r="K103" s="2" t="s">
        <v>74</v>
      </c>
      <c r="L103" s="2" t="s">
        <v>79</v>
      </c>
      <c r="M103" s="2" t="s">
        <v>80</v>
      </c>
      <c r="N103" s="37" t="s">
        <v>81</v>
      </c>
      <c r="O103" s="37" t="s">
        <v>82</v>
      </c>
    </row>
    <row r="104" spans="1:15">
      <c r="A104" s="12" t="str">
        <f>A2</f>
        <v>Projektmenedzser</v>
      </c>
      <c r="B104" s="5">
        <f>B2</f>
        <v>500000</v>
      </c>
      <c r="C104" s="5">
        <f>B104*0.285</f>
        <v>142500</v>
      </c>
      <c r="D104" s="5">
        <f>B104+C104</f>
        <v>642500</v>
      </c>
      <c r="E104" s="10">
        <v>3</v>
      </c>
      <c r="F104" s="5">
        <f>D104*E104</f>
        <v>1927500</v>
      </c>
      <c r="G104" s="5">
        <f>F104*1.25</f>
        <v>2409375</v>
      </c>
      <c r="H104" s="10">
        <f>C2*E104</f>
        <v>0</v>
      </c>
      <c r="I104" s="5">
        <f>D2*E104</f>
        <v>59520</v>
      </c>
      <c r="J104" s="5">
        <f>H104+I104</f>
        <v>59520</v>
      </c>
      <c r="K104" s="5">
        <f>J104*1.25</f>
        <v>74400</v>
      </c>
      <c r="L104" s="5">
        <f>G104+K104</f>
        <v>2483775</v>
      </c>
      <c r="M104" s="5">
        <v>0</v>
      </c>
      <c r="N104" s="5">
        <v>0</v>
      </c>
      <c r="O104" s="5">
        <f>L104</f>
        <v>2483775</v>
      </c>
    </row>
    <row r="105" spans="1:15">
      <c r="A105" s="12" t="str">
        <f t="shared" ref="A105:B108" si="93">A3</f>
        <v>Műszaki vezető</v>
      </c>
      <c r="B105" s="5">
        <f t="shared" si="93"/>
        <v>400000</v>
      </c>
      <c r="C105" s="5">
        <f t="shared" ref="C105:C108" si="94">B105*0.285</f>
        <v>113999.99999999999</v>
      </c>
      <c r="D105" s="5">
        <f t="shared" ref="D105:D108" si="95">B105+C105</f>
        <v>514000</v>
      </c>
      <c r="E105" s="10">
        <v>3</v>
      </c>
      <c r="F105" s="5">
        <f t="shared" ref="F105:F108" si="96">D105*E105</f>
        <v>1542000</v>
      </c>
      <c r="G105" s="5">
        <f t="shared" ref="G105:G108" si="97">F105*1.25</f>
        <v>1927500</v>
      </c>
      <c r="H105" s="10">
        <f t="shared" ref="H105:H108" si="98">C3*E105</f>
        <v>0</v>
      </c>
      <c r="I105" s="5">
        <f t="shared" ref="I105:I108" si="99">D3*E105</f>
        <v>94517.759999999995</v>
      </c>
      <c r="J105" s="5">
        <f t="shared" ref="J105:J108" si="100">H105+I105</f>
        <v>94517.759999999995</v>
      </c>
      <c r="K105" s="5">
        <f t="shared" ref="K105:K108" si="101">J105*1.25</f>
        <v>118147.2</v>
      </c>
      <c r="L105" s="5">
        <f t="shared" ref="L105:L108" si="102">G105+K105</f>
        <v>2045647.2</v>
      </c>
      <c r="M105" s="5">
        <v>0</v>
      </c>
      <c r="N105" s="5">
        <v>0</v>
      </c>
      <c r="O105" s="5">
        <f t="shared" ref="O105:O108" si="103">L105</f>
        <v>2045647.2</v>
      </c>
    </row>
    <row r="106" spans="1:15">
      <c r="A106" s="12" t="str">
        <f t="shared" si="93"/>
        <v>Pénzügyes</v>
      </c>
      <c r="B106" s="5">
        <f t="shared" si="93"/>
        <v>200000</v>
      </c>
      <c r="C106" s="5">
        <f t="shared" si="94"/>
        <v>56999.999999999993</v>
      </c>
      <c r="D106" s="5">
        <f t="shared" si="95"/>
        <v>257000</v>
      </c>
      <c r="E106" s="10">
        <v>3</v>
      </c>
      <c r="F106" s="5">
        <f t="shared" si="96"/>
        <v>771000</v>
      </c>
      <c r="G106" s="5">
        <f t="shared" si="97"/>
        <v>963750</v>
      </c>
      <c r="H106" s="10">
        <f t="shared" si="98"/>
        <v>0</v>
      </c>
      <c r="I106" s="5">
        <f t="shared" si="99"/>
        <v>94517.759999999995</v>
      </c>
      <c r="J106" s="5">
        <f t="shared" si="100"/>
        <v>94517.759999999995</v>
      </c>
      <c r="K106" s="5">
        <f t="shared" si="101"/>
        <v>118147.2</v>
      </c>
      <c r="L106" s="5">
        <f t="shared" si="102"/>
        <v>1081897.2</v>
      </c>
      <c r="M106" s="5">
        <v>0</v>
      </c>
      <c r="N106" s="5">
        <v>0</v>
      </c>
      <c r="O106" s="5">
        <f t="shared" si="103"/>
        <v>1081897.2</v>
      </c>
    </row>
    <row r="107" spans="1:15">
      <c r="A107" s="12" t="str">
        <f t="shared" si="93"/>
        <v>Soft szakember</v>
      </c>
      <c r="B107" s="5">
        <f t="shared" si="93"/>
        <v>330000</v>
      </c>
      <c r="C107" s="5">
        <f t="shared" si="94"/>
        <v>94049.999999999985</v>
      </c>
      <c r="D107" s="5">
        <f t="shared" si="95"/>
        <v>424050</v>
      </c>
      <c r="E107" s="10">
        <v>3</v>
      </c>
      <c r="F107" s="5">
        <f t="shared" si="96"/>
        <v>1272150</v>
      </c>
      <c r="G107" s="5">
        <f t="shared" si="97"/>
        <v>1590187.5</v>
      </c>
      <c r="H107" s="10">
        <f t="shared" si="98"/>
        <v>0</v>
      </c>
      <c r="I107" s="5">
        <f t="shared" si="99"/>
        <v>94517.759999999995</v>
      </c>
      <c r="J107" s="5">
        <f t="shared" si="100"/>
        <v>94517.759999999995</v>
      </c>
      <c r="K107" s="5">
        <f t="shared" si="101"/>
        <v>118147.2</v>
      </c>
      <c r="L107" s="5">
        <f t="shared" si="102"/>
        <v>1708334.7</v>
      </c>
      <c r="M107" s="5">
        <v>0</v>
      </c>
      <c r="N107" s="5">
        <v>0</v>
      </c>
      <c r="O107" s="5">
        <f t="shared" si="103"/>
        <v>1708334.7</v>
      </c>
    </row>
    <row r="108" spans="1:15">
      <c r="A108" s="12" t="str">
        <f t="shared" si="93"/>
        <v>Asszisztens</v>
      </c>
      <c r="B108" s="5">
        <f t="shared" si="93"/>
        <v>150000</v>
      </c>
      <c r="C108" s="5">
        <f t="shared" si="94"/>
        <v>42749.999999999993</v>
      </c>
      <c r="D108" s="5">
        <f t="shared" si="95"/>
        <v>192750</v>
      </c>
      <c r="E108" s="10">
        <v>3</v>
      </c>
      <c r="F108" s="5">
        <f t="shared" si="96"/>
        <v>578250</v>
      </c>
      <c r="G108" s="5">
        <f t="shared" si="97"/>
        <v>722812.5</v>
      </c>
      <c r="H108" s="10">
        <f t="shared" si="98"/>
        <v>0</v>
      </c>
      <c r="I108" s="5">
        <f t="shared" si="99"/>
        <v>94517.759999999995</v>
      </c>
      <c r="J108" s="5">
        <f t="shared" si="100"/>
        <v>94517.759999999995</v>
      </c>
      <c r="K108" s="5">
        <f t="shared" si="101"/>
        <v>118147.2</v>
      </c>
      <c r="L108" s="5">
        <f t="shared" si="102"/>
        <v>840959.7</v>
      </c>
      <c r="M108" s="5">
        <v>0</v>
      </c>
      <c r="N108" s="5">
        <v>0</v>
      </c>
      <c r="O108" s="5">
        <f t="shared" si="103"/>
        <v>840959.7</v>
      </c>
    </row>
    <row r="109" spans="1:15">
      <c r="A109" s="4" t="s">
        <v>2</v>
      </c>
      <c r="B109" s="7">
        <f t="shared" ref="B109:O109" si="104">SUM(B104:B108)</f>
        <v>1580000</v>
      </c>
      <c r="C109" s="7">
        <f t="shared" si="104"/>
        <v>450300</v>
      </c>
      <c r="D109" s="7">
        <f t="shared" si="104"/>
        <v>2030300</v>
      </c>
      <c r="E109" s="7">
        <f t="shared" si="104"/>
        <v>15</v>
      </c>
      <c r="F109" s="7">
        <f t="shared" si="104"/>
        <v>6090900</v>
      </c>
      <c r="G109" s="7">
        <f t="shared" si="104"/>
        <v>7613625</v>
      </c>
      <c r="H109" s="7">
        <f t="shared" si="104"/>
        <v>0</v>
      </c>
      <c r="I109" s="7">
        <f t="shared" si="104"/>
        <v>437591.04000000004</v>
      </c>
      <c r="J109" s="7">
        <f t="shared" si="104"/>
        <v>437591.04000000004</v>
      </c>
      <c r="K109" s="7">
        <f t="shared" si="104"/>
        <v>546988.80000000005</v>
      </c>
      <c r="L109" s="7">
        <f t="shared" si="104"/>
        <v>8160613.8000000007</v>
      </c>
      <c r="M109" s="7">
        <f t="shared" si="104"/>
        <v>0</v>
      </c>
      <c r="N109" s="7">
        <f t="shared" si="104"/>
        <v>0</v>
      </c>
      <c r="O109" s="7">
        <f t="shared" si="104"/>
        <v>8160613.8000000007</v>
      </c>
    </row>
    <row r="110" spans="1:15">
      <c r="A110" s="61" t="s">
        <v>106</v>
      </c>
      <c r="B110" s="61"/>
      <c r="K110" s="28" t="s">
        <v>51</v>
      </c>
      <c r="L110" s="28"/>
      <c r="M110" s="9">
        <f>M97+M109</f>
        <v>31560236.5</v>
      </c>
      <c r="N110" s="9">
        <f>N97++N109</f>
        <v>5569453.5000000009</v>
      </c>
      <c r="O110" s="9">
        <f>O97++O109</f>
        <v>17274402</v>
      </c>
    </row>
    <row r="111" spans="1:15" ht="45" customHeight="1">
      <c r="A111" s="58" t="s">
        <v>104</v>
      </c>
      <c r="B111" s="59"/>
      <c r="D111" s="60"/>
      <c r="E111" s="63"/>
      <c r="F111" s="63"/>
      <c r="K111" s="28"/>
      <c r="L111" s="28"/>
      <c r="M111" s="9"/>
      <c r="N111" s="9"/>
      <c r="O111" s="9"/>
    </row>
    <row r="112" spans="1:15" ht="60" customHeight="1">
      <c r="A112" s="60" t="s">
        <v>83</v>
      </c>
      <c r="B112" s="55"/>
      <c r="D112" s="60"/>
      <c r="E112" s="63"/>
      <c r="F112" s="63"/>
      <c r="K112" s="29"/>
      <c r="L112" s="29"/>
      <c r="M112" s="30"/>
      <c r="N112" s="30"/>
      <c r="O112" s="30"/>
    </row>
    <row r="113" spans="1:15" ht="13.2">
      <c r="A113" s="41"/>
      <c r="B113" s="39"/>
      <c r="K113" s="29"/>
      <c r="L113" s="29"/>
      <c r="M113" s="30"/>
      <c r="N113" s="30"/>
      <c r="O113" s="30"/>
    </row>
    <row r="114" spans="1:15" ht="22.5" customHeight="1">
      <c r="A114" s="60"/>
      <c r="B114" s="55"/>
      <c r="K114" s="29"/>
      <c r="L114" s="29"/>
      <c r="M114" s="30"/>
      <c r="N114" s="30"/>
      <c r="O114" s="30"/>
    </row>
    <row r="115" spans="1:15" ht="22.5" customHeight="1">
      <c r="A115" s="41"/>
      <c r="B115" s="39"/>
      <c r="K115" s="29"/>
      <c r="L115" s="29"/>
      <c r="M115" s="30"/>
      <c r="N115" s="30"/>
      <c r="O115" s="30"/>
    </row>
    <row r="116" spans="1:15" ht="22.5" customHeight="1">
      <c r="A116" s="60"/>
      <c r="B116" s="60"/>
      <c r="K116" s="29"/>
      <c r="L116" s="29"/>
      <c r="M116" s="30"/>
      <c r="N116" s="30"/>
      <c r="O116" s="30"/>
    </row>
    <row r="117" spans="1:15" ht="22.5" customHeight="1">
      <c r="A117" s="60"/>
      <c r="B117" s="60"/>
      <c r="K117" s="29"/>
      <c r="L117" s="29"/>
      <c r="M117" s="30"/>
      <c r="N117" s="30"/>
      <c r="O117" s="30"/>
    </row>
    <row r="118" spans="1:15" ht="22.5" customHeight="1">
      <c r="A118" s="60"/>
      <c r="B118" s="60"/>
      <c r="K118" s="29"/>
      <c r="L118" s="29"/>
      <c r="M118" s="30"/>
      <c r="N118" s="30"/>
      <c r="O118" s="30"/>
    </row>
    <row r="119" spans="1:15" ht="22.5" customHeight="1">
      <c r="A119" s="60"/>
      <c r="B119" s="60"/>
      <c r="K119" s="29"/>
      <c r="L119" s="29"/>
      <c r="M119" s="30"/>
      <c r="N119" s="30"/>
      <c r="O119" s="30"/>
    </row>
    <row r="120" spans="1:15" ht="22.5" customHeight="1">
      <c r="A120" s="60"/>
      <c r="B120" s="60"/>
      <c r="K120" s="29"/>
      <c r="L120" s="29"/>
      <c r="M120" s="30"/>
      <c r="N120" s="30"/>
      <c r="O120" s="30"/>
    </row>
    <row r="121" spans="1:15">
      <c r="K121" s="28"/>
      <c r="L121" s="28"/>
      <c r="M121" s="9"/>
      <c r="N121" s="9"/>
      <c r="O121" s="9"/>
    </row>
    <row r="122" spans="1:15">
      <c r="A122" s="54" t="s">
        <v>56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5"/>
    </row>
    <row r="123" spans="1:1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7"/>
    </row>
    <row r="124" spans="1:15">
      <c r="A124" s="2"/>
      <c r="B124" s="2">
        <v>1</v>
      </c>
      <c r="C124" s="2">
        <v>2</v>
      </c>
      <c r="D124" s="2">
        <v>3</v>
      </c>
      <c r="E124" s="2">
        <v>4</v>
      </c>
      <c r="F124" s="2">
        <v>5</v>
      </c>
      <c r="G124" s="2">
        <v>6</v>
      </c>
      <c r="H124" s="2">
        <v>7</v>
      </c>
      <c r="I124" s="2">
        <v>8</v>
      </c>
      <c r="J124" s="2">
        <v>9</v>
      </c>
      <c r="K124" s="2">
        <v>10</v>
      </c>
      <c r="L124" s="2">
        <v>11</v>
      </c>
      <c r="M124" s="2">
        <v>12</v>
      </c>
      <c r="N124" s="2">
        <v>13</v>
      </c>
      <c r="O124" s="2">
        <v>14</v>
      </c>
    </row>
    <row r="125" spans="1:15" ht="30.6">
      <c r="A125" s="2" t="s">
        <v>0</v>
      </c>
      <c r="B125" s="2" t="s">
        <v>75</v>
      </c>
      <c r="C125" s="2" t="s">
        <v>76</v>
      </c>
      <c r="D125" s="2" t="s">
        <v>77</v>
      </c>
      <c r="E125" s="27" t="s">
        <v>3</v>
      </c>
      <c r="F125" s="2" t="s">
        <v>78</v>
      </c>
      <c r="G125" s="2" t="s">
        <v>70</v>
      </c>
      <c r="H125" s="2" t="s">
        <v>72</v>
      </c>
      <c r="I125" s="2" t="s">
        <v>71</v>
      </c>
      <c r="J125" s="2" t="s">
        <v>73</v>
      </c>
      <c r="K125" s="2" t="s">
        <v>74</v>
      </c>
      <c r="L125" s="2" t="s">
        <v>79</v>
      </c>
      <c r="M125" s="2" t="s">
        <v>80</v>
      </c>
      <c r="N125" s="37" t="s">
        <v>81</v>
      </c>
      <c r="O125" s="37" t="s">
        <v>82</v>
      </c>
    </row>
    <row r="126" spans="1:15">
      <c r="A126" s="12" t="str">
        <f>A2</f>
        <v>Projektmenedzser</v>
      </c>
      <c r="B126" s="5">
        <f>B2</f>
        <v>500000</v>
      </c>
      <c r="C126" s="5">
        <f>B126*0.285</f>
        <v>142500</v>
      </c>
      <c r="D126" s="5">
        <f>B126+C126</f>
        <v>642500</v>
      </c>
      <c r="E126" s="10">
        <v>3</v>
      </c>
      <c r="F126" s="5">
        <f>D126*E126</f>
        <v>1927500</v>
      </c>
      <c r="G126" s="5">
        <f>F126*1.25</f>
        <v>2409375</v>
      </c>
      <c r="H126" s="10">
        <f>C2*E126</f>
        <v>0</v>
      </c>
      <c r="I126" s="5">
        <f>D2*E126</f>
        <v>59520</v>
      </c>
      <c r="J126" s="6">
        <f>H126+I126</f>
        <v>59520</v>
      </c>
      <c r="K126" s="5">
        <f>J126*1.25</f>
        <v>74400</v>
      </c>
      <c r="L126" s="5">
        <f>G126+K126</f>
        <v>2483775</v>
      </c>
      <c r="M126" s="5">
        <v>0</v>
      </c>
      <c r="N126" s="5">
        <v>0</v>
      </c>
      <c r="O126" s="5">
        <f>L126</f>
        <v>2483775</v>
      </c>
    </row>
    <row r="127" spans="1:15">
      <c r="A127" s="12" t="str">
        <f t="shared" ref="A127:B130" si="105">A3</f>
        <v>Műszaki vezető</v>
      </c>
      <c r="B127" s="5">
        <f t="shared" si="105"/>
        <v>400000</v>
      </c>
      <c r="C127" s="5">
        <f t="shared" ref="C127:C130" si="106">B127*0.285</f>
        <v>113999.99999999999</v>
      </c>
      <c r="D127" s="5">
        <f t="shared" ref="D127:D130" si="107">B127+C127</f>
        <v>514000</v>
      </c>
      <c r="E127" s="10">
        <v>3</v>
      </c>
      <c r="F127" s="5">
        <f t="shared" ref="F127:F130" si="108">D127*E127</f>
        <v>1542000</v>
      </c>
      <c r="G127" s="5">
        <f t="shared" ref="G127:G130" si="109">F127*1.25</f>
        <v>1927500</v>
      </c>
      <c r="H127" s="10">
        <f t="shared" ref="H127:H130" si="110">C3*E127</f>
        <v>0</v>
      </c>
      <c r="I127" s="5">
        <f t="shared" ref="I127:I130" si="111">D3*E127</f>
        <v>94517.759999999995</v>
      </c>
      <c r="J127" s="6">
        <f t="shared" ref="J127:J130" si="112">H127+I127</f>
        <v>94517.759999999995</v>
      </c>
      <c r="K127" s="5">
        <f t="shared" ref="K127:K130" si="113">J127*1.25</f>
        <v>118147.2</v>
      </c>
      <c r="L127" s="5">
        <f t="shared" ref="L127:L130" si="114">G127+K127</f>
        <v>2045647.2</v>
      </c>
      <c r="M127" s="5">
        <v>0</v>
      </c>
      <c r="N127" s="5">
        <v>0</v>
      </c>
      <c r="O127" s="5">
        <f t="shared" ref="O127:O130" si="115">L127</f>
        <v>2045647.2</v>
      </c>
    </row>
    <row r="128" spans="1:15">
      <c r="A128" s="12" t="str">
        <f t="shared" si="105"/>
        <v>Pénzügyes</v>
      </c>
      <c r="B128" s="5">
        <f t="shared" si="105"/>
        <v>200000</v>
      </c>
      <c r="C128" s="5">
        <f t="shared" si="106"/>
        <v>56999.999999999993</v>
      </c>
      <c r="D128" s="5">
        <f t="shared" si="107"/>
        <v>257000</v>
      </c>
      <c r="E128" s="10">
        <v>3</v>
      </c>
      <c r="F128" s="5">
        <f t="shared" si="108"/>
        <v>771000</v>
      </c>
      <c r="G128" s="5">
        <f t="shared" si="109"/>
        <v>963750</v>
      </c>
      <c r="H128" s="10">
        <f t="shared" si="110"/>
        <v>0</v>
      </c>
      <c r="I128" s="5">
        <f t="shared" si="111"/>
        <v>94517.759999999995</v>
      </c>
      <c r="J128" s="6">
        <f t="shared" si="112"/>
        <v>94517.759999999995</v>
      </c>
      <c r="K128" s="5">
        <f t="shared" si="113"/>
        <v>118147.2</v>
      </c>
      <c r="L128" s="5">
        <f t="shared" si="114"/>
        <v>1081897.2</v>
      </c>
      <c r="M128" s="5">
        <v>0</v>
      </c>
      <c r="N128" s="5">
        <v>0</v>
      </c>
      <c r="O128" s="5">
        <f t="shared" si="115"/>
        <v>1081897.2</v>
      </c>
    </row>
    <row r="129" spans="1:15">
      <c r="A129" s="12" t="str">
        <f t="shared" si="105"/>
        <v>Soft szakember</v>
      </c>
      <c r="B129" s="5">
        <f t="shared" si="105"/>
        <v>330000</v>
      </c>
      <c r="C129" s="5">
        <f t="shared" si="106"/>
        <v>94049.999999999985</v>
      </c>
      <c r="D129" s="5">
        <f t="shared" si="107"/>
        <v>424050</v>
      </c>
      <c r="E129" s="10">
        <v>3</v>
      </c>
      <c r="F129" s="5">
        <f t="shared" si="108"/>
        <v>1272150</v>
      </c>
      <c r="G129" s="5">
        <f t="shared" si="109"/>
        <v>1590187.5</v>
      </c>
      <c r="H129" s="10">
        <f t="shared" si="110"/>
        <v>0</v>
      </c>
      <c r="I129" s="5">
        <f t="shared" si="111"/>
        <v>94517.759999999995</v>
      </c>
      <c r="J129" s="6">
        <f t="shared" si="112"/>
        <v>94517.759999999995</v>
      </c>
      <c r="K129" s="5">
        <f t="shared" si="113"/>
        <v>118147.2</v>
      </c>
      <c r="L129" s="5">
        <f t="shared" si="114"/>
        <v>1708334.7</v>
      </c>
      <c r="M129" s="5">
        <v>0</v>
      </c>
      <c r="N129" s="5">
        <v>0</v>
      </c>
      <c r="O129" s="5">
        <f t="shared" si="115"/>
        <v>1708334.7</v>
      </c>
    </row>
    <row r="130" spans="1:15">
      <c r="A130" s="12" t="str">
        <f t="shared" si="105"/>
        <v>Asszisztens</v>
      </c>
      <c r="B130" s="5">
        <f t="shared" si="105"/>
        <v>150000</v>
      </c>
      <c r="C130" s="5">
        <f t="shared" si="106"/>
        <v>42749.999999999993</v>
      </c>
      <c r="D130" s="5">
        <f t="shared" si="107"/>
        <v>192750</v>
      </c>
      <c r="E130" s="10">
        <v>3</v>
      </c>
      <c r="F130" s="5">
        <f t="shared" si="108"/>
        <v>578250</v>
      </c>
      <c r="G130" s="5">
        <f t="shared" si="109"/>
        <v>722812.5</v>
      </c>
      <c r="H130" s="10">
        <f t="shared" si="110"/>
        <v>0</v>
      </c>
      <c r="I130" s="5">
        <f t="shared" si="111"/>
        <v>94517.759999999995</v>
      </c>
      <c r="J130" s="6">
        <f t="shared" si="112"/>
        <v>94517.759999999995</v>
      </c>
      <c r="K130" s="5">
        <f t="shared" si="113"/>
        <v>118147.2</v>
      </c>
      <c r="L130" s="5">
        <f t="shared" si="114"/>
        <v>840959.7</v>
      </c>
      <c r="M130" s="5">
        <v>0</v>
      </c>
      <c r="N130" s="5">
        <v>0</v>
      </c>
      <c r="O130" s="5">
        <f t="shared" si="115"/>
        <v>840959.7</v>
      </c>
    </row>
    <row r="131" spans="1:15">
      <c r="A131" s="4" t="s">
        <v>2</v>
      </c>
      <c r="B131" s="7">
        <f t="shared" ref="B131" si="116">SUM(B126:B130)</f>
        <v>1580000</v>
      </c>
      <c r="C131" s="7">
        <f>SUM(C126:C130)</f>
        <v>450300</v>
      </c>
      <c r="D131" s="7">
        <f t="shared" ref="D131:O131" si="117">SUM(D126:D130)</f>
        <v>2030300</v>
      </c>
      <c r="E131" s="7">
        <f t="shared" si="117"/>
        <v>15</v>
      </c>
      <c r="F131" s="7">
        <f t="shared" si="117"/>
        <v>6090900</v>
      </c>
      <c r="G131" s="7">
        <f t="shared" si="117"/>
        <v>7613625</v>
      </c>
      <c r="H131" s="7">
        <f t="shared" si="117"/>
        <v>0</v>
      </c>
      <c r="I131" s="7">
        <f t="shared" si="117"/>
        <v>437591.04000000004</v>
      </c>
      <c r="J131" s="7">
        <f t="shared" si="117"/>
        <v>437591.04000000004</v>
      </c>
      <c r="K131" s="7">
        <f t="shared" si="117"/>
        <v>546988.80000000005</v>
      </c>
      <c r="L131" s="7">
        <f t="shared" si="117"/>
        <v>8160613.8000000007</v>
      </c>
      <c r="M131" s="7">
        <f t="shared" si="117"/>
        <v>0</v>
      </c>
      <c r="N131" s="7">
        <f t="shared" si="117"/>
        <v>0</v>
      </c>
      <c r="O131" s="7">
        <f t="shared" si="117"/>
        <v>8160613.8000000007</v>
      </c>
    </row>
    <row r="132" spans="1:15">
      <c r="K132" s="28" t="s">
        <v>51</v>
      </c>
      <c r="L132" s="28"/>
      <c r="M132" s="9">
        <f>M110+M131</f>
        <v>31560236.5</v>
      </c>
      <c r="N132" s="9">
        <f t="shared" ref="N132:O132" si="118">N110+N131</f>
        <v>5569453.5000000009</v>
      </c>
      <c r="O132" s="9">
        <f t="shared" si="118"/>
        <v>25435015.800000001</v>
      </c>
    </row>
    <row r="133" spans="1:15">
      <c r="A133" s="54" t="s">
        <v>58</v>
      </c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5"/>
      <c r="N133" s="30"/>
      <c r="O133" s="30"/>
    </row>
    <row r="134" spans="1:1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7"/>
      <c r="N134" s="30"/>
      <c r="O134" s="30"/>
    </row>
    <row r="135" spans="1:15">
      <c r="A135" s="2"/>
      <c r="B135" s="2">
        <v>1</v>
      </c>
      <c r="C135" s="2">
        <v>2</v>
      </c>
      <c r="D135" s="2">
        <v>3</v>
      </c>
      <c r="E135" s="2">
        <v>4</v>
      </c>
      <c r="F135" s="2">
        <v>5</v>
      </c>
      <c r="G135" s="2">
        <v>6</v>
      </c>
      <c r="H135" s="2">
        <v>7</v>
      </c>
      <c r="I135" s="2">
        <v>8</v>
      </c>
      <c r="J135" s="2">
        <v>9</v>
      </c>
      <c r="K135" s="2">
        <v>10</v>
      </c>
      <c r="L135" s="2">
        <v>11</v>
      </c>
      <c r="M135" s="2">
        <v>12</v>
      </c>
      <c r="N135" s="2">
        <v>13</v>
      </c>
      <c r="O135" s="2">
        <v>14</v>
      </c>
    </row>
    <row r="136" spans="1:15" ht="30.6">
      <c r="A136" s="2" t="s">
        <v>0</v>
      </c>
      <c r="B136" s="2" t="s">
        <v>75</v>
      </c>
      <c r="C136" s="2" t="s">
        <v>76</v>
      </c>
      <c r="D136" s="2" t="s">
        <v>77</v>
      </c>
      <c r="E136" s="27" t="s">
        <v>3</v>
      </c>
      <c r="F136" s="2" t="s">
        <v>78</v>
      </c>
      <c r="G136" s="2" t="s">
        <v>70</v>
      </c>
      <c r="H136" s="2" t="s">
        <v>72</v>
      </c>
      <c r="I136" s="2" t="s">
        <v>71</v>
      </c>
      <c r="J136" s="2" t="s">
        <v>73</v>
      </c>
      <c r="K136" s="2" t="s">
        <v>74</v>
      </c>
      <c r="L136" s="2" t="s">
        <v>79</v>
      </c>
      <c r="M136" s="2" t="s">
        <v>80</v>
      </c>
      <c r="N136" s="37" t="s">
        <v>81</v>
      </c>
      <c r="O136" s="37" t="s">
        <v>82</v>
      </c>
    </row>
    <row r="137" spans="1:15">
      <c r="A137" s="12" t="str">
        <f>A2</f>
        <v>Projektmenedzser</v>
      </c>
      <c r="B137" s="5">
        <f>B2</f>
        <v>500000</v>
      </c>
      <c r="C137" s="5">
        <f>B137*0.285</f>
        <v>142500</v>
      </c>
      <c r="D137" s="5">
        <f>B137+C137</f>
        <v>642500</v>
      </c>
      <c r="E137" s="10">
        <v>3</v>
      </c>
      <c r="F137" s="5">
        <f>D137*E137</f>
        <v>1927500</v>
      </c>
      <c r="G137" s="5">
        <f>F137*1.25</f>
        <v>2409375</v>
      </c>
      <c r="H137" s="10">
        <f>C2*E137</f>
        <v>0</v>
      </c>
      <c r="I137" s="5">
        <f>D2*E137</f>
        <v>59520</v>
      </c>
      <c r="J137" s="6">
        <f>H137+I137</f>
        <v>59520</v>
      </c>
      <c r="K137" s="5">
        <f>J137*1.25</f>
        <v>74400</v>
      </c>
      <c r="L137" s="5">
        <f>G137+K137</f>
        <v>2483775</v>
      </c>
      <c r="M137" s="5">
        <v>0</v>
      </c>
      <c r="N137" s="5">
        <v>0</v>
      </c>
      <c r="O137" s="5">
        <f>L137</f>
        <v>2483775</v>
      </c>
    </row>
    <row r="138" spans="1:15">
      <c r="A138" s="12" t="str">
        <f t="shared" ref="A138:B141" si="119">A3</f>
        <v>Műszaki vezető</v>
      </c>
      <c r="B138" s="5">
        <f t="shared" si="119"/>
        <v>400000</v>
      </c>
      <c r="C138" s="5">
        <f t="shared" ref="C138:C141" si="120">B138*0.285</f>
        <v>113999.99999999999</v>
      </c>
      <c r="D138" s="5">
        <f t="shared" ref="D138:D141" si="121">B138+C138</f>
        <v>514000</v>
      </c>
      <c r="E138" s="10">
        <v>3</v>
      </c>
      <c r="F138" s="5">
        <f t="shared" ref="F138:F141" si="122">D138*E138</f>
        <v>1542000</v>
      </c>
      <c r="G138" s="5">
        <f t="shared" ref="G138:G141" si="123">F138*1.25</f>
        <v>1927500</v>
      </c>
      <c r="H138" s="10">
        <f t="shared" ref="H138:H141" si="124">C3*E138</f>
        <v>0</v>
      </c>
      <c r="I138" s="5">
        <f t="shared" ref="I138:I141" si="125">D3*E138</f>
        <v>94517.759999999995</v>
      </c>
      <c r="J138" s="6">
        <f t="shared" ref="J138:J141" si="126">H138+I138</f>
        <v>94517.759999999995</v>
      </c>
      <c r="K138" s="5">
        <f t="shared" ref="K138:K141" si="127">J138*1.25</f>
        <v>118147.2</v>
      </c>
      <c r="L138" s="5">
        <f t="shared" ref="L138:L141" si="128">G138+K138</f>
        <v>2045647.2</v>
      </c>
      <c r="M138" s="5">
        <v>0</v>
      </c>
      <c r="N138" s="5">
        <v>0</v>
      </c>
      <c r="O138" s="5">
        <f t="shared" ref="O138:O141" si="129">L138</f>
        <v>2045647.2</v>
      </c>
    </row>
    <row r="139" spans="1:15">
      <c r="A139" s="12" t="str">
        <f t="shared" si="119"/>
        <v>Pénzügyes</v>
      </c>
      <c r="B139" s="5">
        <f t="shared" si="119"/>
        <v>200000</v>
      </c>
      <c r="C139" s="5">
        <f t="shared" si="120"/>
        <v>56999.999999999993</v>
      </c>
      <c r="D139" s="5">
        <f t="shared" si="121"/>
        <v>257000</v>
      </c>
      <c r="E139" s="10">
        <v>3</v>
      </c>
      <c r="F139" s="5">
        <f t="shared" si="122"/>
        <v>771000</v>
      </c>
      <c r="G139" s="5">
        <f t="shared" si="123"/>
        <v>963750</v>
      </c>
      <c r="H139" s="10">
        <f t="shared" si="124"/>
        <v>0</v>
      </c>
      <c r="I139" s="5">
        <f t="shared" si="125"/>
        <v>94517.759999999995</v>
      </c>
      <c r="J139" s="6">
        <f t="shared" si="126"/>
        <v>94517.759999999995</v>
      </c>
      <c r="K139" s="5">
        <f t="shared" si="127"/>
        <v>118147.2</v>
      </c>
      <c r="L139" s="5">
        <f t="shared" si="128"/>
        <v>1081897.2</v>
      </c>
      <c r="M139" s="5">
        <v>0</v>
      </c>
      <c r="N139" s="5">
        <v>0</v>
      </c>
      <c r="O139" s="5">
        <f t="shared" si="129"/>
        <v>1081897.2</v>
      </c>
    </row>
    <row r="140" spans="1:15">
      <c r="A140" s="12" t="str">
        <f t="shared" si="119"/>
        <v>Soft szakember</v>
      </c>
      <c r="B140" s="5">
        <f t="shared" si="119"/>
        <v>330000</v>
      </c>
      <c r="C140" s="5">
        <f t="shared" si="120"/>
        <v>94049.999999999985</v>
      </c>
      <c r="D140" s="5">
        <f t="shared" si="121"/>
        <v>424050</v>
      </c>
      <c r="E140" s="10">
        <v>3</v>
      </c>
      <c r="F140" s="5">
        <f t="shared" si="122"/>
        <v>1272150</v>
      </c>
      <c r="G140" s="5">
        <f t="shared" si="123"/>
        <v>1590187.5</v>
      </c>
      <c r="H140" s="10">
        <f t="shared" si="124"/>
        <v>0</v>
      </c>
      <c r="I140" s="5">
        <f t="shared" si="125"/>
        <v>94517.759999999995</v>
      </c>
      <c r="J140" s="6">
        <f t="shared" si="126"/>
        <v>94517.759999999995</v>
      </c>
      <c r="K140" s="5">
        <f t="shared" si="127"/>
        <v>118147.2</v>
      </c>
      <c r="L140" s="5">
        <f t="shared" si="128"/>
        <v>1708334.7</v>
      </c>
      <c r="M140" s="5">
        <v>0</v>
      </c>
      <c r="N140" s="5">
        <v>0</v>
      </c>
      <c r="O140" s="5">
        <f t="shared" si="129"/>
        <v>1708334.7</v>
      </c>
    </row>
    <row r="141" spans="1:15">
      <c r="A141" s="12" t="str">
        <f t="shared" si="119"/>
        <v>Asszisztens</v>
      </c>
      <c r="B141" s="5">
        <f t="shared" si="119"/>
        <v>150000</v>
      </c>
      <c r="C141" s="5">
        <f t="shared" si="120"/>
        <v>42749.999999999993</v>
      </c>
      <c r="D141" s="5">
        <f t="shared" si="121"/>
        <v>192750</v>
      </c>
      <c r="E141" s="10">
        <v>3</v>
      </c>
      <c r="F141" s="5">
        <f t="shared" si="122"/>
        <v>578250</v>
      </c>
      <c r="G141" s="5">
        <f t="shared" si="123"/>
        <v>722812.5</v>
      </c>
      <c r="H141" s="10">
        <f t="shared" si="124"/>
        <v>0</v>
      </c>
      <c r="I141" s="5">
        <f t="shared" si="125"/>
        <v>94517.759999999995</v>
      </c>
      <c r="J141" s="6">
        <f t="shared" si="126"/>
        <v>94517.759999999995</v>
      </c>
      <c r="K141" s="5">
        <f t="shared" si="127"/>
        <v>118147.2</v>
      </c>
      <c r="L141" s="5">
        <f t="shared" si="128"/>
        <v>840959.7</v>
      </c>
      <c r="M141" s="5">
        <v>0</v>
      </c>
      <c r="N141" s="5">
        <v>0</v>
      </c>
      <c r="O141" s="5">
        <f t="shared" si="129"/>
        <v>840959.7</v>
      </c>
    </row>
    <row r="142" spans="1:15">
      <c r="A142" s="4" t="s">
        <v>2</v>
      </c>
      <c r="B142" s="7">
        <f t="shared" ref="B142" si="130">SUM(B137:B141)</f>
        <v>1580000</v>
      </c>
      <c r="C142" s="7">
        <f>SUM(C137:C141)</f>
        <v>450300</v>
      </c>
      <c r="D142" s="7">
        <f t="shared" ref="D142" si="131">SUM(D137:D141)</f>
        <v>2030300</v>
      </c>
      <c r="E142" s="7">
        <f t="shared" ref="E142" si="132">SUM(E137:E141)</f>
        <v>15</v>
      </c>
      <c r="F142" s="7">
        <f t="shared" ref="F142" si="133">SUM(F137:F141)</f>
        <v>6090900</v>
      </c>
      <c r="G142" s="7">
        <f t="shared" ref="G142" si="134">SUM(G137:G141)</f>
        <v>7613625</v>
      </c>
      <c r="H142" s="7">
        <f t="shared" ref="H142" si="135">SUM(H137:H141)</f>
        <v>0</v>
      </c>
      <c r="I142" s="7">
        <f t="shared" ref="I142" si="136">SUM(I137:I141)</f>
        <v>437591.04000000004</v>
      </c>
      <c r="J142" s="7">
        <f t="shared" ref="J142" si="137">SUM(J137:J141)</f>
        <v>437591.04000000004</v>
      </c>
      <c r="K142" s="7">
        <f t="shared" ref="K142" si="138">SUM(K137:K141)</f>
        <v>546988.80000000005</v>
      </c>
      <c r="L142" s="7">
        <f t="shared" ref="L142" si="139">SUM(L137:L141)</f>
        <v>8160613.8000000007</v>
      </c>
      <c r="M142" s="7">
        <f t="shared" ref="M142" si="140">SUM(M137:M141)</f>
        <v>0</v>
      </c>
      <c r="N142" s="7">
        <f t="shared" ref="N142" si="141">SUM(N137:N141)</f>
        <v>0</v>
      </c>
      <c r="O142" s="7">
        <f>SUM(O137:O141)</f>
        <v>8160613.8000000007</v>
      </c>
    </row>
    <row r="143" spans="1:15">
      <c r="K143" s="28" t="s">
        <v>51</v>
      </c>
      <c r="L143" s="28"/>
      <c r="M143" s="9">
        <f>M132+M142</f>
        <v>31560236.5</v>
      </c>
      <c r="N143" s="9">
        <f>N132+N142</f>
        <v>5569453.5000000009</v>
      </c>
      <c r="O143" s="9">
        <f>O132+O142</f>
        <v>33595629.600000001</v>
      </c>
    </row>
    <row r="145" spans="1:15">
      <c r="A145" s="54" t="s">
        <v>97</v>
      </c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5"/>
    </row>
    <row r="146" spans="1:1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7"/>
    </row>
    <row r="147" spans="1:15">
      <c r="A147" s="38"/>
      <c r="B147" s="2">
        <v>1</v>
      </c>
      <c r="C147" s="2">
        <v>2</v>
      </c>
      <c r="D147" s="2">
        <v>3</v>
      </c>
      <c r="E147" s="2">
        <v>4</v>
      </c>
      <c r="F147" s="2">
        <v>5</v>
      </c>
      <c r="G147" s="2">
        <v>6</v>
      </c>
      <c r="H147" s="2">
        <v>7</v>
      </c>
      <c r="I147" s="2">
        <v>8</v>
      </c>
      <c r="J147" s="2">
        <v>9</v>
      </c>
      <c r="K147" s="2">
        <v>10</v>
      </c>
      <c r="L147" s="2">
        <v>11</v>
      </c>
      <c r="M147" s="2">
        <v>12</v>
      </c>
      <c r="N147" s="2">
        <v>13</v>
      </c>
      <c r="O147" s="2">
        <v>14</v>
      </c>
    </row>
    <row r="148" spans="1:15" ht="30.6">
      <c r="A148" s="2" t="s">
        <v>0</v>
      </c>
      <c r="B148" s="2" t="s">
        <v>75</v>
      </c>
      <c r="C148" s="2" t="s">
        <v>76</v>
      </c>
      <c r="D148" s="2" t="s">
        <v>77</v>
      </c>
      <c r="E148" s="27" t="s">
        <v>3</v>
      </c>
      <c r="F148" s="2" t="s">
        <v>78</v>
      </c>
      <c r="G148" s="2" t="s">
        <v>70</v>
      </c>
      <c r="H148" s="2" t="s">
        <v>72</v>
      </c>
      <c r="I148" s="2" t="s">
        <v>71</v>
      </c>
      <c r="J148" s="2" t="s">
        <v>73</v>
      </c>
      <c r="K148" s="2" t="s">
        <v>74</v>
      </c>
      <c r="L148" s="2" t="s">
        <v>79</v>
      </c>
      <c r="M148" s="2" t="s">
        <v>80</v>
      </c>
      <c r="N148" s="37" t="s">
        <v>81</v>
      </c>
      <c r="O148" s="37" t="s">
        <v>82</v>
      </c>
    </row>
    <row r="149" spans="1:15">
      <c r="A149" s="12" t="str">
        <f>A2</f>
        <v>Projektmenedzser</v>
      </c>
      <c r="B149" s="5">
        <f>B126</f>
        <v>500000</v>
      </c>
      <c r="C149" s="5">
        <f>B149*0.285</f>
        <v>142500</v>
      </c>
      <c r="D149" s="5">
        <f>B149+C149</f>
        <v>642500</v>
      </c>
      <c r="E149" s="10">
        <v>3</v>
      </c>
      <c r="F149" s="5">
        <f>D149*E149</f>
        <v>1927500</v>
      </c>
      <c r="G149" s="5">
        <f>F149*1.25</f>
        <v>2409375</v>
      </c>
      <c r="H149" s="5">
        <f>C2</f>
        <v>0</v>
      </c>
      <c r="I149" s="10">
        <f>$C$2*E149</f>
        <v>0</v>
      </c>
      <c r="J149" s="5">
        <f>D2*E149</f>
        <v>59520</v>
      </c>
      <c r="K149" s="5">
        <f>I149+J149</f>
        <v>59520</v>
      </c>
      <c r="L149" s="5">
        <f>G149+K149</f>
        <v>2468895</v>
      </c>
      <c r="M149" s="5">
        <v>0</v>
      </c>
      <c r="N149" s="5">
        <v>0</v>
      </c>
      <c r="O149" s="5">
        <f>L149</f>
        <v>2468895</v>
      </c>
    </row>
    <row r="150" spans="1:15">
      <c r="A150" s="12" t="str">
        <f t="shared" ref="A150:A153" si="142">A3</f>
        <v>Műszaki vezető</v>
      </c>
      <c r="B150" s="5">
        <f t="shared" ref="B150:B153" si="143">B127</f>
        <v>400000</v>
      </c>
      <c r="C150" s="5">
        <f t="shared" ref="C150:C153" si="144">B150*0.285</f>
        <v>113999.99999999999</v>
      </c>
      <c r="D150" s="5">
        <f t="shared" ref="D150:D153" si="145">B150+C150</f>
        <v>514000</v>
      </c>
      <c r="E150" s="10">
        <v>3</v>
      </c>
      <c r="F150" s="5">
        <f t="shared" ref="F150:F153" si="146">D150*E150</f>
        <v>1542000</v>
      </c>
      <c r="G150" s="5">
        <f t="shared" ref="G150:G153" si="147">F150*1.25</f>
        <v>1927500</v>
      </c>
      <c r="H150" s="5">
        <f t="shared" ref="H150:H153" si="148">C3</f>
        <v>0</v>
      </c>
      <c r="I150" s="10">
        <f t="shared" ref="I150:I153" si="149">$C$2*E150</f>
        <v>0</v>
      </c>
      <c r="J150" s="5">
        <f t="shared" ref="J150:J153" si="150">D3*E150</f>
        <v>94517.759999999995</v>
      </c>
      <c r="K150" s="5">
        <f t="shared" ref="K150:K153" si="151">I150+J150</f>
        <v>94517.759999999995</v>
      </c>
      <c r="L150" s="5">
        <f t="shared" ref="L150:L153" si="152">G150+K150</f>
        <v>2022017.76</v>
      </c>
      <c r="M150" s="5">
        <v>0</v>
      </c>
      <c r="N150" s="5">
        <v>0</v>
      </c>
      <c r="O150" s="5">
        <f t="shared" ref="O150:O153" si="153">L150</f>
        <v>2022017.76</v>
      </c>
    </row>
    <row r="151" spans="1:15">
      <c r="A151" s="12" t="str">
        <f t="shared" si="142"/>
        <v>Pénzügyes</v>
      </c>
      <c r="B151" s="5">
        <f t="shared" si="143"/>
        <v>200000</v>
      </c>
      <c r="C151" s="5">
        <f t="shared" si="144"/>
        <v>56999.999999999993</v>
      </c>
      <c r="D151" s="5">
        <f t="shared" si="145"/>
        <v>257000</v>
      </c>
      <c r="E151" s="10">
        <v>3</v>
      </c>
      <c r="F151" s="5">
        <f t="shared" si="146"/>
        <v>771000</v>
      </c>
      <c r="G151" s="5">
        <f t="shared" si="147"/>
        <v>963750</v>
      </c>
      <c r="H151" s="5">
        <f t="shared" si="148"/>
        <v>0</v>
      </c>
      <c r="I151" s="10">
        <f t="shared" si="149"/>
        <v>0</v>
      </c>
      <c r="J151" s="5">
        <f t="shared" si="150"/>
        <v>94517.759999999995</v>
      </c>
      <c r="K151" s="5">
        <f t="shared" si="151"/>
        <v>94517.759999999995</v>
      </c>
      <c r="L151" s="5">
        <f t="shared" si="152"/>
        <v>1058267.76</v>
      </c>
      <c r="M151" s="5">
        <v>0</v>
      </c>
      <c r="N151" s="5">
        <v>0</v>
      </c>
      <c r="O151" s="5">
        <f t="shared" si="153"/>
        <v>1058267.76</v>
      </c>
    </row>
    <row r="152" spans="1:15">
      <c r="A152" s="12" t="str">
        <f t="shared" si="142"/>
        <v>Soft szakember</v>
      </c>
      <c r="B152" s="5">
        <f t="shared" si="143"/>
        <v>330000</v>
      </c>
      <c r="C152" s="5">
        <f t="shared" si="144"/>
        <v>94049.999999999985</v>
      </c>
      <c r="D152" s="5">
        <f t="shared" si="145"/>
        <v>424050</v>
      </c>
      <c r="E152" s="10">
        <v>3</v>
      </c>
      <c r="F152" s="5">
        <f t="shared" si="146"/>
        <v>1272150</v>
      </c>
      <c r="G152" s="5">
        <f t="shared" si="147"/>
        <v>1590187.5</v>
      </c>
      <c r="H152" s="5">
        <f t="shared" si="148"/>
        <v>0</v>
      </c>
      <c r="I152" s="10">
        <f t="shared" si="149"/>
        <v>0</v>
      </c>
      <c r="J152" s="5">
        <f t="shared" si="150"/>
        <v>94517.759999999995</v>
      </c>
      <c r="K152" s="5">
        <f t="shared" si="151"/>
        <v>94517.759999999995</v>
      </c>
      <c r="L152" s="5">
        <f t="shared" si="152"/>
        <v>1684705.26</v>
      </c>
      <c r="M152" s="5">
        <v>0</v>
      </c>
      <c r="N152" s="5">
        <v>0</v>
      </c>
      <c r="O152" s="5">
        <f t="shared" si="153"/>
        <v>1684705.26</v>
      </c>
    </row>
    <row r="153" spans="1:15">
      <c r="A153" s="12" t="str">
        <f t="shared" si="142"/>
        <v>Asszisztens</v>
      </c>
      <c r="B153" s="5">
        <f t="shared" si="143"/>
        <v>150000</v>
      </c>
      <c r="C153" s="5">
        <f t="shared" si="144"/>
        <v>42749.999999999993</v>
      </c>
      <c r="D153" s="5">
        <f t="shared" si="145"/>
        <v>192750</v>
      </c>
      <c r="E153" s="10">
        <v>3</v>
      </c>
      <c r="F153" s="5">
        <f t="shared" si="146"/>
        <v>578250</v>
      </c>
      <c r="G153" s="5">
        <f t="shared" si="147"/>
        <v>722812.5</v>
      </c>
      <c r="H153" s="5">
        <f t="shared" si="148"/>
        <v>0</v>
      </c>
      <c r="I153" s="10">
        <f t="shared" si="149"/>
        <v>0</v>
      </c>
      <c r="J153" s="5">
        <f t="shared" si="150"/>
        <v>94517.759999999995</v>
      </c>
      <c r="K153" s="5">
        <f t="shared" si="151"/>
        <v>94517.759999999995</v>
      </c>
      <c r="L153" s="5">
        <f t="shared" si="152"/>
        <v>817330.26</v>
      </c>
      <c r="M153" s="5">
        <v>0</v>
      </c>
      <c r="N153" s="5">
        <v>0</v>
      </c>
      <c r="O153" s="5">
        <f t="shared" si="153"/>
        <v>817330.26</v>
      </c>
    </row>
    <row r="154" spans="1:15">
      <c r="A154" s="4" t="s">
        <v>2</v>
      </c>
      <c r="B154" s="7">
        <f t="shared" ref="B154:E154" si="154">SUM(B149:B153)</f>
        <v>1580000</v>
      </c>
      <c r="C154" s="7">
        <f t="shared" si="154"/>
        <v>450300</v>
      </c>
      <c r="D154" s="7">
        <f t="shared" si="154"/>
        <v>2030300</v>
      </c>
      <c r="E154" s="7">
        <f t="shared" si="154"/>
        <v>15</v>
      </c>
      <c r="F154" s="7">
        <f>SUM(F149:F153)</f>
        <v>6090900</v>
      </c>
      <c r="G154" s="7">
        <f t="shared" ref="G154" si="155">SUM(G149:G153)</f>
        <v>7613625</v>
      </c>
      <c r="H154" s="7">
        <f t="shared" ref="H154:O154" si="156">SUM(H149:H153)</f>
        <v>0</v>
      </c>
      <c r="I154" s="7">
        <f t="shared" si="156"/>
        <v>0</v>
      </c>
      <c r="J154" s="7">
        <f t="shared" si="156"/>
        <v>437591.04000000004</v>
      </c>
      <c r="K154" s="7">
        <f t="shared" si="156"/>
        <v>437591.04000000004</v>
      </c>
      <c r="L154" s="7">
        <f t="shared" si="156"/>
        <v>8051216.0399999991</v>
      </c>
      <c r="M154" s="7">
        <f t="shared" si="156"/>
        <v>0</v>
      </c>
      <c r="N154" s="7">
        <f t="shared" si="156"/>
        <v>0</v>
      </c>
      <c r="O154" s="7">
        <f t="shared" si="156"/>
        <v>8051216.0399999991</v>
      </c>
    </row>
    <row r="155" spans="1:15">
      <c r="K155" s="28" t="s">
        <v>51</v>
      </c>
      <c r="L155" s="28"/>
      <c r="M155" s="9">
        <f>M143+M154</f>
        <v>31560236.5</v>
      </c>
      <c r="N155" s="9">
        <f t="shared" ref="N155:O155" si="157">N143+N154</f>
        <v>5569453.5000000009</v>
      </c>
      <c r="O155" s="9">
        <f t="shared" si="157"/>
        <v>41646845.640000001</v>
      </c>
    </row>
    <row r="156" spans="1:15">
      <c r="B156" s="8"/>
    </row>
    <row r="157" spans="1:15">
      <c r="A157" s="61" t="s">
        <v>105</v>
      </c>
      <c r="B157" s="61"/>
      <c r="K157" s="28"/>
      <c r="L157" s="28"/>
      <c r="M157" s="9"/>
      <c r="N157" s="9"/>
      <c r="O157" s="9"/>
    </row>
    <row r="158" spans="1:15" ht="45" customHeight="1">
      <c r="A158" s="58" t="s">
        <v>104</v>
      </c>
      <c r="B158" s="59"/>
      <c r="D158" s="60"/>
      <c r="E158" s="63"/>
      <c r="F158" s="63"/>
      <c r="K158" s="28"/>
      <c r="L158" s="28"/>
      <c r="M158" s="9"/>
      <c r="N158" s="9"/>
      <c r="O158" s="9"/>
    </row>
    <row r="159" spans="1:15" ht="60" customHeight="1">
      <c r="A159" s="60" t="s">
        <v>83</v>
      </c>
      <c r="B159" s="55"/>
      <c r="D159" s="60"/>
      <c r="E159" s="63"/>
      <c r="F159" s="63"/>
      <c r="K159" s="29"/>
      <c r="L159" s="29"/>
      <c r="M159" s="30"/>
      <c r="N159" s="30"/>
      <c r="O159" s="30"/>
    </row>
    <row r="160" spans="1:15" ht="13.2">
      <c r="A160" s="41"/>
      <c r="B160" s="39"/>
      <c r="K160" s="29"/>
      <c r="L160" s="29"/>
      <c r="M160" s="30"/>
      <c r="N160" s="30"/>
      <c r="O160" s="30"/>
    </row>
    <row r="161" spans="1:15" ht="22.5" customHeight="1">
      <c r="A161" s="60"/>
      <c r="B161" s="55"/>
      <c r="K161" s="29"/>
      <c r="L161" s="29"/>
      <c r="M161" s="30"/>
      <c r="N161" s="30"/>
      <c r="O161" s="30"/>
    </row>
    <row r="162" spans="1:15" ht="22.5" customHeight="1">
      <c r="A162" s="41"/>
      <c r="B162" s="39"/>
      <c r="K162" s="29"/>
      <c r="L162" s="29"/>
      <c r="M162" s="30"/>
      <c r="N162" s="30"/>
      <c r="O162" s="30"/>
    </row>
    <row r="163" spans="1:15" ht="22.5" customHeight="1">
      <c r="A163" s="60"/>
      <c r="B163" s="60"/>
      <c r="K163" s="29"/>
      <c r="L163" s="29"/>
      <c r="M163" s="30"/>
      <c r="N163" s="30"/>
      <c r="O163" s="30"/>
    </row>
    <row r="164" spans="1:15" ht="22.5" customHeight="1">
      <c r="A164" s="60"/>
      <c r="B164" s="60"/>
      <c r="K164" s="29"/>
      <c r="L164" s="29"/>
      <c r="M164" s="30"/>
      <c r="N164" s="30"/>
      <c r="O164" s="30"/>
    </row>
    <row r="165" spans="1:15" ht="22.5" customHeight="1">
      <c r="A165" s="60"/>
      <c r="B165" s="60"/>
      <c r="K165" s="29"/>
      <c r="L165" s="29"/>
      <c r="M165" s="30"/>
      <c r="N165" s="30"/>
      <c r="O165" s="30"/>
    </row>
    <row r="166" spans="1:15" ht="22.5" customHeight="1">
      <c r="A166" s="60"/>
      <c r="B166" s="60"/>
      <c r="K166" s="29"/>
      <c r="L166" s="29"/>
      <c r="M166" s="30"/>
      <c r="N166" s="30"/>
      <c r="O166" s="30"/>
    </row>
    <row r="167" spans="1:15" ht="22.5" customHeight="1">
      <c r="A167" s="60"/>
      <c r="B167" s="60"/>
      <c r="K167" s="29"/>
      <c r="L167" s="29"/>
      <c r="M167" s="30"/>
      <c r="N167" s="30"/>
      <c r="O167" s="30"/>
    </row>
  </sheetData>
  <mergeCells count="44">
    <mergeCell ref="A166:B166"/>
    <mergeCell ref="A167:B167"/>
    <mergeCell ref="D50:F50"/>
    <mergeCell ref="D51:F51"/>
    <mergeCell ref="D112:F112"/>
    <mergeCell ref="D111:F111"/>
    <mergeCell ref="D158:F158"/>
    <mergeCell ref="D159:F159"/>
    <mergeCell ref="A159:B159"/>
    <mergeCell ref="A161:B161"/>
    <mergeCell ref="A163:B163"/>
    <mergeCell ref="A164:B164"/>
    <mergeCell ref="A165:B165"/>
    <mergeCell ref="A118:B118"/>
    <mergeCell ref="A119:B119"/>
    <mergeCell ref="A120:B120"/>
    <mergeCell ref="A157:B157"/>
    <mergeCell ref="A158:B158"/>
    <mergeCell ref="A55:B55"/>
    <mergeCell ref="A110:B110"/>
    <mergeCell ref="A111:B111"/>
    <mergeCell ref="A112:B112"/>
    <mergeCell ref="A114:B114"/>
    <mergeCell ref="A74:M75"/>
    <mergeCell ref="A100:M101"/>
    <mergeCell ref="A145:M146"/>
    <mergeCell ref="A122:M123"/>
    <mergeCell ref="A84:B84"/>
    <mergeCell ref="A116:B116"/>
    <mergeCell ref="A117:B117"/>
    <mergeCell ref="A87:M88"/>
    <mergeCell ref="A133:M134"/>
    <mergeCell ref="A26:M27"/>
    <mergeCell ref="A39:M40"/>
    <mergeCell ref="A13:M14"/>
    <mergeCell ref="A61:M62"/>
    <mergeCell ref="A50:B50"/>
    <mergeCell ref="A51:B51"/>
    <mergeCell ref="A56:B56"/>
    <mergeCell ref="A57:B57"/>
    <mergeCell ref="A58:B58"/>
    <mergeCell ref="A59:B59"/>
    <mergeCell ref="A49:B49"/>
    <mergeCell ref="A53:B53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52" fitToHeight="4" orientation="landscape" horizontalDpi="4294967293" r:id="rId1"/>
  <headerFooter alignWithMargins="0">
    <oddHeader>&amp;R1. sz. melléklet - Előirányzott  Kompenzáció (Díj) meghatározása</oddHeader>
    <oddFooter>&amp;R&amp;P/&amp;N</oddFooter>
  </headerFooter>
  <rowBreaks count="2" manualBreakCount="2">
    <brk id="59" max="16383" man="1"/>
    <brk id="1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O354"/>
  <sheetViews>
    <sheetView view="pageBreakPreview" zoomScale="110" zoomScaleNormal="100" zoomScaleSheetLayoutView="110" workbookViewId="0">
      <selection activeCell="A118" sqref="A118:B118"/>
    </sheetView>
  </sheetViews>
  <sheetFormatPr defaultColWidth="15.33203125" defaultRowHeight="10.199999999999999"/>
  <cols>
    <col min="1" max="1" width="30.109375" style="1" bestFit="1" customWidth="1"/>
    <col min="2" max="16384" width="15.33203125" style="1"/>
  </cols>
  <sheetData>
    <row r="2" spans="1:4" ht="17.25" customHeight="1">
      <c r="A2" s="65" t="s">
        <v>100</v>
      </c>
      <c r="B2" s="65"/>
      <c r="C2" s="65"/>
      <c r="D2" s="65"/>
    </row>
    <row r="3" spans="1:4" s="3" customFormat="1" ht="19.5" customHeight="1">
      <c r="A3" s="16" t="s">
        <v>7</v>
      </c>
      <c r="B3" s="16" t="s">
        <v>8</v>
      </c>
      <c r="C3" s="16" t="s">
        <v>10</v>
      </c>
      <c r="D3" s="16" t="s">
        <v>2</v>
      </c>
    </row>
    <row r="4" spans="1:4">
      <c r="A4" s="1" t="s">
        <v>67</v>
      </c>
      <c r="B4" s="8">
        <v>15000</v>
      </c>
      <c r="C4" s="8">
        <v>0</v>
      </c>
      <c r="D4" s="8">
        <f>B4*C4</f>
        <v>0</v>
      </c>
    </row>
    <row r="5" spans="1:4">
      <c r="A5" s="1" t="s">
        <v>66</v>
      </c>
      <c r="B5" s="8">
        <v>10000</v>
      </c>
      <c r="C5" s="8">
        <v>0</v>
      </c>
      <c r="D5" s="8">
        <f>B5*C5</f>
        <v>0</v>
      </c>
    </row>
    <row r="6" spans="1:4">
      <c r="A6" s="1" t="s">
        <v>98</v>
      </c>
      <c r="B6" s="8">
        <v>12000</v>
      </c>
      <c r="C6" s="8">
        <v>0</v>
      </c>
      <c r="D6" s="8">
        <f>B6*C6</f>
        <v>0</v>
      </c>
    </row>
    <row r="7" spans="1:4">
      <c r="A7" s="1" t="s">
        <v>99</v>
      </c>
      <c r="B7" s="8">
        <v>5000</v>
      </c>
      <c r="C7" s="8">
        <v>0</v>
      </c>
      <c r="D7" s="8">
        <f>B7*C7</f>
        <v>0</v>
      </c>
    </row>
    <row r="8" spans="1:4">
      <c r="A8" s="1" t="s">
        <v>11</v>
      </c>
      <c r="B8" s="8">
        <v>37305</v>
      </c>
      <c r="C8" s="8">
        <v>0</v>
      </c>
      <c r="D8" s="8">
        <f t="shared" ref="D8:D23" si="0">B8*C8</f>
        <v>0</v>
      </c>
    </row>
    <row r="9" spans="1:4">
      <c r="A9" s="1" t="s">
        <v>12</v>
      </c>
      <c r="B9" s="8">
        <v>54462</v>
      </c>
      <c r="C9" s="8">
        <v>0</v>
      </c>
      <c r="D9" s="8">
        <f t="shared" si="0"/>
        <v>0</v>
      </c>
    </row>
    <row r="10" spans="1:4">
      <c r="A10" s="1" t="s">
        <v>13</v>
      </c>
      <c r="B10" s="8">
        <v>2520</v>
      </c>
      <c r="C10" s="8">
        <v>0</v>
      </c>
      <c r="D10" s="8">
        <f t="shared" si="0"/>
        <v>0</v>
      </c>
    </row>
    <row r="11" spans="1:4">
      <c r="A11" s="1" t="s">
        <v>14</v>
      </c>
      <c r="B11" s="8">
        <v>4087</v>
      </c>
      <c r="C11" s="8">
        <v>0</v>
      </c>
      <c r="D11" s="8">
        <f t="shared" si="0"/>
        <v>0</v>
      </c>
    </row>
    <row r="12" spans="1:4">
      <c r="A12" s="1" t="s">
        <v>15</v>
      </c>
      <c r="B12" s="8">
        <v>2720</v>
      </c>
      <c r="C12" s="8">
        <v>0</v>
      </c>
      <c r="D12" s="8">
        <f t="shared" si="0"/>
        <v>0</v>
      </c>
    </row>
    <row r="13" spans="1:4">
      <c r="A13" s="1" t="s">
        <v>16</v>
      </c>
      <c r="B13" s="8">
        <v>18685</v>
      </c>
      <c r="C13" s="8">
        <v>0</v>
      </c>
      <c r="D13" s="8">
        <f t="shared" si="0"/>
        <v>0</v>
      </c>
    </row>
    <row r="14" spans="1:4">
      <c r="A14" s="1" t="s">
        <v>17</v>
      </c>
      <c r="B14" s="8">
        <v>40845</v>
      </c>
      <c r="C14" s="8">
        <v>0</v>
      </c>
      <c r="D14" s="8">
        <f t="shared" si="0"/>
        <v>0</v>
      </c>
    </row>
    <row r="15" spans="1:4">
      <c r="A15" s="1" t="s">
        <v>18</v>
      </c>
      <c r="B15" s="8">
        <v>12400</v>
      </c>
      <c r="C15" s="8">
        <v>0</v>
      </c>
      <c r="D15" s="8">
        <f t="shared" si="0"/>
        <v>0</v>
      </c>
    </row>
    <row r="16" spans="1:4">
      <c r="A16" s="1" t="s">
        <v>19</v>
      </c>
      <c r="B16" s="8">
        <v>12000</v>
      </c>
      <c r="C16" s="8">
        <v>0</v>
      </c>
      <c r="D16" s="8">
        <f t="shared" si="0"/>
        <v>0</v>
      </c>
    </row>
    <row r="17" spans="1:4">
      <c r="A17" s="1" t="s">
        <v>20</v>
      </c>
      <c r="B17" s="8">
        <v>2000</v>
      </c>
      <c r="C17" s="8">
        <v>0</v>
      </c>
      <c r="D17" s="8">
        <f t="shared" si="0"/>
        <v>0</v>
      </c>
    </row>
    <row r="18" spans="1:4">
      <c r="A18" s="26" t="s">
        <v>59</v>
      </c>
      <c r="B18" s="8">
        <v>10000</v>
      </c>
      <c r="C18" s="8">
        <v>0</v>
      </c>
      <c r="D18" s="8">
        <f t="shared" si="0"/>
        <v>0</v>
      </c>
    </row>
    <row r="19" spans="1:4">
      <c r="A19" s="1" t="s">
        <v>21</v>
      </c>
      <c r="B19" s="8">
        <v>0</v>
      </c>
      <c r="C19" s="8">
        <v>0</v>
      </c>
      <c r="D19" s="8">
        <f t="shared" si="0"/>
        <v>0</v>
      </c>
    </row>
    <row r="20" spans="1:4">
      <c r="A20" s="1" t="s">
        <v>22</v>
      </c>
      <c r="B20" s="8">
        <v>0</v>
      </c>
      <c r="C20" s="8">
        <v>0</v>
      </c>
      <c r="D20" s="8">
        <f t="shared" si="0"/>
        <v>0</v>
      </c>
    </row>
    <row r="21" spans="1:4">
      <c r="A21" s="1" t="s">
        <v>23</v>
      </c>
      <c r="B21" s="8">
        <v>0</v>
      </c>
      <c r="C21" s="8">
        <v>0</v>
      </c>
      <c r="D21" s="8">
        <f t="shared" si="0"/>
        <v>0</v>
      </c>
    </row>
    <row r="22" spans="1:4">
      <c r="A22" s="1" t="s">
        <v>24</v>
      </c>
      <c r="B22" s="8">
        <v>10000</v>
      </c>
      <c r="C22" s="8">
        <v>0</v>
      </c>
      <c r="D22" s="8">
        <f t="shared" si="0"/>
        <v>0</v>
      </c>
    </row>
    <row r="23" spans="1:4">
      <c r="A23" s="1" t="s">
        <v>25</v>
      </c>
      <c r="B23" s="8">
        <v>0</v>
      </c>
      <c r="C23" s="8">
        <v>0</v>
      </c>
      <c r="D23" s="8">
        <f t="shared" si="0"/>
        <v>0</v>
      </c>
    </row>
    <row r="24" spans="1:4">
      <c r="A24" s="18" t="s">
        <v>26</v>
      </c>
      <c r="B24" s="17">
        <f>SUM(B4:B23)</f>
        <v>249024</v>
      </c>
      <c r="C24" s="17">
        <f>SUM(C4:C23)</f>
        <v>0</v>
      </c>
      <c r="D24" s="17">
        <f>SUM(D4:D23)*1.25</f>
        <v>0</v>
      </c>
    </row>
    <row r="25" spans="1:4">
      <c r="A25" s="18"/>
      <c r="B25" s="17"/>
      <c r="C25" s="17"/>
      <c r="D25" s="17"/>
    </row>
    <row r="26" spans="1:4">
      <c r="B26" s="8"/>
      <c r="C26" s="8"/>
      <c r="D26" s="8"/>
    </row>
    <row r="27" spans="1:4">
      <c r="A27" s="65" t="s">
        <v>84</v>
      </c>
      <c r="B27" s="66"/>
      <c r="C27" s="66"/>
      <c r="D27" s="66"/>
    </row>
    <row r="28" spans="1:4">
      <c r="A28" s="16" t="s">
        <v>7</v>
      </c>
      <c r="B28" s="16" t="s">
        <v>8</v>
      </c>
      <c r="C28" s="16" t="s">
        <v>10</v>
      </c>
      <c r="D28" s="16" t="s">
        <v>2</v>
      </c>
    </row>
    <row r="29" spans="1:4">
      <c r="A29" s="1" t="str">
        <f t="shared" ref="A29:B48" si="1">A4</f>
        <v>Mobiltelefon - projektmenedzser</v>
      </c>
      <c r="B29" s="8">
        <f t="shared" si="1"/>
        <v>15000</v>
      </c>
      <c r="C29" s="8">
        <v>3</v>
      </c>
      <c r="D29" s="8">
        <f>B29*C29</f>
        <v>45000</v>
      </c>
    </row>
    <row r="30" spans="1:4">
      <c r="A30" s="1" t="str">
        <f t="shared" si="1"/>
        <v>Mobiltelefon - mérnök</v>
      </c>
      <c r="B30" s="8">
        <f t="shared" si="1"/>
        <v>10000</v>
      </c>
      <c r="C30" s="8">
        <v>3</v>
      </c>
      <c r="D30" s="8">
        <f t="shared" ref="D30:D48" si="2">B30*C30</f>
        <v>30000</v>
      </c>
    </row>
    <row r="31" spans="1:4">
      <c r="A31" s="1" t="str">
        <f t="shared" si="1"/>
        <v>Vezetékes telefon, internet</v>
      </c>
      <c r="B31" s="8">
        <f t="shared" si="1"/>
        <v>12000</v>
      </c>
      <c r="C31" s="8">
        <v>3</v>
      </c>
      <c r="D31" s="8">
        <f t="shared" si="2"/>
        <v>36000</v>
      </c>
    </row>
    <row r="32" spans="1:4">
      <c r="A32" s="1" t="str">
        <f t="shared" si="1"/>
        <v>Internet mobil</v>
      </c>
      <c r="B32" s="8">
        <f t="shared" si="1"/>
        <v>5000</v>
      </c>
      <c r="C32" s="8">
        <v>3</v>
      </c>
      <c r="D32" s="8">
        <f t="shared" si="2"/>
        <v>15000</v>
      </c>
    </row>
    <row r="33" spans="1:4">
      <c r="A33" s="1" t="str">
        <f t="shared" si="1"/>
        <v>Áram</v>
      </c>
      <c r="B33" s="8">
        <f t="shared" si="1"/>
        <v>37305</v>
      </c>
      <c r="C33" s="8">
        <v>3</v>
      </c>
      <c r="D33" s="8">
        <f t="shared" si="2"/>
        <v>111915</v>
      </c>
    </row>
    <row r="34" spans="1:4">
      <c r="A34" s="1" t="str">
        <f t="shared" si="1"/>
        <v>Gáz</v>
      </c>
      <c r="B34" s="8">
        <f t="shared" si="1"/>
        <v>54462</v>
      </c>
      <c r="C34" s="8">
        <v>3</v>
      </c>
      <c r="D34" s="8">
        <f t="shared" si="2"/>
        <v>163386</v>
      </c>
    </row>
    <row r="35" spans="1:4">
      <c r="A35" s="1" t="str">
        <f t="shared" si="1"/>
        <v>Víz</v>
      </c>
      <c r="B35" s="8">
        <f t="shared" si="1"/>
        <v>2520</v>
      </c>
      <c r="C35" s="8">
        <v>3</v>
      </c>
      <c r="D35" s="8">
        <f t="shared" si="2"/>
        <v>7560</v>
      </c>
    </row>
    <row r="36" spans="1:4">
      <c r="A36" s="1" t="str">
        <f t="shared" si="1"/>
        <v>Csatornadíj</v>
      </c>
      <c r="B36" s="8">
        <f t="shared" si="1"/>
        <v>4087</v>
      </c>
      <c r="C36" s="8">
        <v>3</v>
      </c>
      <c r="D36" s="8">
        <f t="shared" si="2"/>
        <v>12261</v>
      </c>
    </row>
    <row r="37" spans="1:4">
      <c r="A37" s="1" t="str">
        <f t="shared" si="1"/>
        <v>Szemétszállítás</v>
      </c>
      <c r="B37" s="8">
        <f t="shared" si="1"/>
        <v>2720</v>
      </c>
      <c r="C37" s="8">
        <v>3</v>
      </c>
      <c r="D37" s="8">
        <f t="shared" si="2"/>
        <v>8160</v>
      </c>
    </row>
    <row r="38" spans="1:4">
      <c r="A38" s="1" t="str">
        <f t="shared" si="1"/>
        <v>Takarítás</v>
      </c>
      <c r="B38" s="8">
        <f t="shared" si="1"/>
        <v>18685</v>
      </c>
      <c r="C38" s="8">
        <v>3</v>
      </c>
      <c r="D38" s="8">
        <f t="shared" si="2"/>
        <v>56055</v>
      </c>
    </row>
    <row r="39" spans="1:4">
      <c r="A39" s="1" t="str">
        <f t="shared" si="1"/>
        <v>Őrzés</v>
      </c>
      <c r="B39" s="8">
        <f t="shared" si="1"/>
        <v>40845</v>
      </c>
      <c r="C39" s="8">
        <v>3</v>
      </c>
      <c r="D39" s="8">
        <f t="shared" si="2"/>
        <v>122535</v>
      </c>
    </row>
    <row r="40" spans="1:4">
      <c r="A40" s="1" t="str">
        <f t="shared" si="1"/>
        <v>Nyomtatvány, irodaszer</v>
      </c>
      <c r="B40" s="8">
        <f t="shared" si="1"/>
        <v>12400</v>
      </c>
      <c r="C40" s="8">
        <v>3</v>
      </c>
      <c r="D40" s="8">
        <f t="shared" si="2"/>
        <v>37200</v>
      </c>
    </row>
    <row r="41" spans="1:4">
      <c r="A41" s="1" t="str">
        <f t="shared" si="1"/>
        <v>Anyagköltség (tisztítószer, egyéb anyag)</v>
      </c>
      <c r="B41" s="8">
        <f t="shared" si="1"/>
        <v>12000</v>
      </c>
      <c r="C41" s="8">
        <v>3</v>
      </c>
      <c r="D41" s="8">
        <f t="shared" si="2"/>
        <v>36000</v>
      </c>
    </row>
    <row r="42" spans="1:4">
      <c r="A42" s="1" t="str">
        <f t="shared" si="1"/>
        <v>Posta költség</v>
      </c>
      <c r="B42" s="8">
        <f t="shared" si="1"/>
        <v>2000</v>
      </c>
      <c r="C42" s="8">
        <v>3</v>
      </c>
      <c r="D42" s="8">
        <f t="shared" si="2"/>
        <v>6000</v>
      </c>
    </row>
    <row r="43" spans="1:4">
      <c r="A43" s="1" t="str">
        <f t="shared" si="1"/>
        <v>Szakkönyv, folyóirat, web felület kezelés</v>
      </c>
      <c r="B43" s="8">
        <f t="shared" si="1"/>
        <v>10000</v>
      </c>
      <c r="C43" s="8">
        <v>3</v>
      </c>
      <c r="D43" s="8">
        <f t="shared" si="2"/>
        <v>30000</v>
      </c>
    </row>
    <row r="44" spans="1:4">
      <c r="A44" s="1" t="str">
        <f t="shared" si="1"/>
        <v>Hirdetés, reklám költség</v>
      </c>
      <c r="B44" s="8">
        <f t="shared" si="1"/>
        <v>0</v>
      </c>
      <c r="C44" s="8">
        <v>3</v>
      </c>
      <c r="D44" s="8">
        <f t="shared" si="2"/>
        <v>0</v>
      </c>
    </row>
    <row r="45" spans="1:4">
      <c r="A45" s="1" t="str">
        <f t="shared" si="1"/>
        <v>Egészségügyi szolgáltatás</v>
      </c>
      <c r="B45" s="8">
        <f t="shared" si="1"/>
        <v>0</v>
      </c>
      <c r="C45" s="8">
        <v>3</v>
      </c>
      <c r="D45" s="8">
        <f t="shared" si="2"/>
        <v>0</v>
      </c>
    </row>
    <row r="46" spans="1:4">
      <c r="A46" s="1" t="str">
        <f t="shared" si="1"/>
        <v>Tagsági díj</v>
      </c>
      <c r="B46" s="8">
        <f t="shared" si="1"/>
        <v>0</v>
      </c>
      <c r="C46" s="8">
        <v>3</v>
      </c>
      <c r="D46" s="8">
        <f t="shared" si="2"/>
        <v>0</v>
      </c>
    </row>
    <row r="47" spans="1:4">
      <c r="A47" s="1" t="str">
        <f t="shared" si="1"/>
        <v>Továbbképzés, tanfolyam</v>
      </c>
      <c r="B47" s="8">
        <f t="shared" si="1"/>
        <v>10000</v>
      </c>
      <c r="C47" s="8">
        <v>3</v>
      </c>
      <c r="D47" s="8">
        <f t="shared" si="2"/>
        <v>30000</v>
      </c>
    </row>
    <row r="48" spans="1:4">
      <c r="A48" s="1" t="str">
        <f t="shared" si="1"/>
        <v>Reprezentáció</v>
      </c>
      <c r="B48" s="8">
        <f t="shared" si="1"/>
        <v>0</v>
      </c>
      <c r="C48" s="8">
        <v>3</v>
      </c>
      <c r="D48" s="8">
        <f t="shared" si="2"/>
        <v>0</v>
      </c>
    </row>
    <row r="49" spans="1:15">
      <c r="A49" s="18" t="s">
        <v>26</v>
      </c>
      <c r="B49" s="17">
        <f>SUM(B29:B48)</f>
        <v>249024</v>
      </c>
      <c r="C49" s="17">
        <f>SUM(C29:C48)</f>
        <v>60</v>
      </c>
      <c r="D49" s="17">
        <f>SUM(D29:D48)*1.25</f>
        <v>933840</v>
      </c>
    </row>
    <row r="50" spans="1:15">
      <c r="A50" s="19" t="s">
        <v>27</v>
      </c>
      <c r="B50" s="11">
        <f>B49</f>
        <v>249024</v>
      </c>
      <c r="C50" s="11"/>
      <c r="D50" s="11">
        <f>D49</f>
        <v>933840</v>
      </c>
    </row>
    <row r="52" spans="1:15">
      <c r="A52" s="64" t="s">
        <v>107</v>
      </c>
      <c r="B52" s="64"/>
      <c r="K52" s="28"/>
      <c r="L52" s="28"/>
      <c r="M52" s="9"/>
      <c r="N52" s="9"/>
      <c r="O52" s="9"/>
    </row>
    <row r="53" spans="1:15" ht="45" customHeight="1">
      <c r="A53" s="58" t="s">
        <v>104</v>
      </c>
      <c r="B53" s="59"/>
      <c r="D53" s="60"/>
      <c r="E53" s="63"/>
      <c r="F53" s="63"/>
      <c r="K53" s="28"/>
      <c r="L53" s="28"/>
      <c r="M53" s="9"/>
      <c r="N53" s="9"/>
      <c r="O53" s="9"/>
    </row>
    <row r="54" spans="1:15" ht="45" customHeight="1">
      <c r="A54" s="60" t="s">
        <v>83</v>
      </c>
      <c r="B54" s="55"/>
      <c r="D54" s="60"/>
      <c r="E54" s="63"/>
      <c r="F54" s="63"/>
      <c r="K54" s="29"/>
      <c r="L54" s="29"/>
      <c r="M54" s="30"/>
      <c r="N54" s="30"/>
      <c r="O54" s="30"/>
    </row>
    <row r="55" spans="1:15" ht="13.2">
      <c r="A55" s="41"/>
      <c r="B55" s="39"/>
      <c r="K55" s="29"/>
      <c r="L55" s="29"/>
      <c r="M55" s="30"/>
      <c r="N55" s="30"/>
      <c r="O55" s="30"/>
    </row>
    <row r="56" spans="1:15" ht="22.5" customHeight="1">
      <c r="A56" s="60"/>
      <c r="B56" s="55"/>
      <c r="K56" s="29"/>
      <c r="L56" s="29"/>
      <c r="M56" s="30"/>
      <c r="N56" s="30"/>
      <c r="O56" s="30"/>
    </row>
    <row r="57" spans="1:15" ht="22.5" customHeight="1">
      <c r="A57" s="41"/>
      <c r="B57" s="39"/>
      <c r="K57" s="29"/>
      <c r="L57" s="29"/>
      <c r="M57" s="30"/>
      <c r="N57" s="30"/>
      <c r="O57" s="30"/>
    </row>
    <row r="58" spans="1:15" ht="22.5" customHeight="1">
      <c r="A58" s="60"/>
      <c r="B58" s="60"/>
      <c r="K58" s="29"/>
      <c r="L58" s="29"/>
      <c r="M58" s="30"/>
      <c r="N58" s="30"/>
      <c r="O58" s="30"/>
    </row>
    <row r="59" spans="1:15" ht="22.5" customHeight="1">
      <c r="A59" s="60"/>
      <c r="B59" s="60"/>
      <c r="K59" s="29"/>
      <c r="L59" s="29"/>
      <c r="M59" s="30"/>
      <c r="N59" s="30"/>
      <c r="O59" s="30"/>
    </row>
    <row r="60" spans="1:15" ht="22.5" customHeight="1">
      <c r="A60" s="60"/>
      <c r="B60" s="60"/>
      <c r="K60" s="29"/>
      <c r="L60" s="29"/>
      <c r="M60" s="30"/>
      <c r="N60" s="30"/>
      <c r="O60" s="30"/>
    </row>
    <row r="61" spans="1:15" ht="22.5" customHeight="1">
      <c r="A61" s="60"/>
      <c r="B61" s="60"/>
      <c r="K61" s="29"/>
      <c r="L61" s="29"/>
      <c r="M61" s="30"/>
      <c r="N61" s="30"/>
      <c r="O61" s="30"/>
    </row>
    <row r="62" spans="1:15" ht="22.5" customHeight="1">
      <c r="A62" s="60"/>
      <c r="B62" s="60"/>
      <c r="K62" s="29"/>
      <c r="L62" s="29"/>
      <c r="M62" s="30"/>
      <c r="N62" s="30"/>
      <c r="O62" s="30"/>
    </row>
    <row r="63" spans="1:15" ht="22.5" customHeight="1">
      <c r="A63" s="42"/>
      <c r="B63" s="42"/>
      <c r="K63" s="29"/>
      <c r="L63" s="29"/>
      <c r="M63" s="30"/>
      <c r="N63" s="30"/>
      <c r="O63" s="30"/>
    </row>
    <row r="64" spans="1:15">
      <c r="A64" s="42"/>
      <c r="B64" s="42"/>
      <c r="K64" s="29"/>
      <c r="L64" s="29"/>
      <c r="M64" s="30"/>
      <c r="N64" s="30"/>
      <c r="O64" s="30"/>
    </row>
    <row r="65" spans="1:15">
      <c r="A65" s="65" t="s">
        <v>28</v>
      </c>
      <c r="B65" s="66"/>
      <c r="C65" s="66"/>
      <c r="D65" s="66"/>
      <c r="K65" s="29"/>
      <c r="L65" s="29"/>
      <c r="M65" s="30"/>
      <c r="N65" s="30"/>
      <c r="O65" s="30"/>
    </row>
    <row r="66" spans="1:15">
      <c r="A66" s="16" t="s">
        <v>7</v>
      </c>
      <c r="B66" s="16" t="s">
        <v>8</v>
      </c>
      <c r="C66" s="16" t="s">
        <v>10</v>
      </c>
      <c r="D66" s="16" t="s">
        <v>2</v>
      </c>
      <c r="K66" s="29"/>
      <c r="L66" s="29"/>
      <c r="M66" s="30"/>
      <c r="N66" s="30"/>
      <c r="O66" s="30"/>
    </row>
    <row r="67" spans="1:15">
      <c r="A67" s="43" t="str">
        <f>A29</f>
        <v>Mobiltelefon - projektmenedzser</v>
      </c>
      <c r="B67" s="44">
        <f>B29</f>
        <v>15000</v>
      </c>
      <c r="C67" s="1">
        <v>3</v>
      </c>
      <c r="D67" s="45">
        <f>B67*C67</f>
        <v>45000</v>
      </c>
      <c r="K67" s="29"/>
      <c r="L67" s="29"/>
      <c r="M67" s="30"/>
      <c r="N67" s="30"/>
      <c r="O67" s="30"/>
    </row>
    <row r="68" spans="1:15">
      <c r="A68" s="43" t="str">
        <f t="shared" ref="A68:B74" si="3">A30</f>
        <v>Mobiltelefon - mérnök</v>
      </c>
      <c r="B68" s="44">
        <f t="shared" si="3"/>
        <v>10000</v>
      </c>
      <c r="C68" s="1">
        <v>3</v>
      </c>
      <c r="D68" s="45">
        <f t="shared" ref="D68:D74" si="4">B68*C68</f>
        <v>30000</v>
      </c>
      <c r="K68" s="29"/>
      <c r="L68" s="29"/>
      <c r="M68" s="30"/>
      <c r="N68" s="30"/>
      <c r="O68" s="30"/>
    </row>
    <row r="69" spans="1:15">
      <c r="A69" s="43" t="str">
        <f t="shared" si="3"/>
        <v>Vezetékes telefon, internet</v>
      </c>
      <c r="B69" s="44">
        <f t="shared" si="3"/>
        <v>12000</v>
      </c>
      <c r="C69" s="1">
        <v>3</v>
      </c>
      <c r="D69" s="45">
        <f t="shared" si="4"/>
        <v>36000</v>
      </c>
      <c r="K69" s="29"/>
      <c r="L69" s="29"/>
      <c r="M69" s="30"/>
      <c r="N69" s="30"/>
      <c r="O69" s="30"/>
    </row>
    <row r="70" spans="1:15">
      <c r="A70" s="43" t="str">
        <f t="shared" si="3"/>
        <v>Internet mobil</v>
      </c>
      <c r="B70" s="44">
        <f t="shared" si="3"/>
        <v>5000</v>
      </c>
      <c r="C70" s="1">
        <v>3</v>
      </c>
      <c r="D70" s="45">
        <f t="shared" si="4"/>
        <v>15000</v>
      </c>
      <c r="K70" s="29"/>
      <c r="L70" s="29"/>
      <c r="M70" s="30"/>
      <c r="N70" s="30"/>
      <c r="O70" s="30"/>
    </row>
    <row r="71" spans="1:15">
      <c r="A71" s="43" t="str">
        <f t="shared" si="3"/>
        <v>Áram</v>
      </c>
      <c r="B71" s="44">
        <f t="shared" si="3"/>
        <v>37305</v>
      </c>
      <c r="C71" s="1">
        <v>3</v>
      </c>
      <c r="D71" s="45">
        <f t="shared" si="4"/>
        <v>111915</v>
      </c>
      <c r="K71" s="29"/>
      <c r="L71" s="29"/>
      <c r="M71" s="30"/>
      <c r="N71" s="30"/>
      <c r="O71" s="30"/>
    </row>
    <row r="72" spans="1:15">
      <c r="A72" s="43" t="str">
        <f t="shared" si="3"/>
        <v>Gáz</v>
      </c>
      <c r="B72" s="44">
        <f t="shared" si="3"/>
        <v>54462</v>
      </c>
      <c r="C72" s="1">
        <v>3</v>
      </c>
      <c r="D72" s="45">
        <f t="shared" si="4"/>
        <v>163386</v>
      </c>
      <c r="K72" s="29"/>
      <c r="L72" s="29"/>
      <c r="M72" s="30"/>
      <c r="N72" s="30"/>
      <c r="O72" s="30"/>
    </row>
    <row r="73" spans="1:15">
      <c r="A73" s="43" t="str">
        <f t="shared" si="3"/>
        <v>Víz</v>
      </c>
      <c r="B73" s="44">
        <f t="shared" si="3"/>
        <v>2520</v>
      </c>
      <c r="C73" s="1">
        <v>3</v>
      </c>
      <c r="D73" s="45">
        <f t="shared" si="4"/>
        <v>7560</v>
      </c>
      <c r="K73" s="29"/>
      <c r="L73" s="29"/>
      <c r="M73" s="30"/>
      <c r="N73" s="30"/>
      <c r="O73" s="30"/>
    </row>
    <row r="74" spans="1:15">
      <c r="A74" s="43" t="str">
        <f t="shared" si="3"/>
        <v>Csatornadíj</v>
      </c>
      <c r="B74" s="44">
        <f t="shared" si="3"/>
        <v>4087</v>
      </c>
      <c r="C74" s="1">
        <v>3</v>
      </c>
      <c r="D74" s="45">
        <f t="shared" si="4"/>
        <v>12261</v>
      </c>
      <c r="K74" s="29"/>
      <c r="L74" s="29"/>
      <c r="M74" s="30"/>
      <c r="N74" s="30"/>
      <c r="O74" s="30"/>
    </row>
    <row r="75" spans="1:15">
      <c r="A75" s="43" t="str">
        <f t="shared" ref="A75:A86" si="5">A37</f>
        <v>Szemétszállítás</v>
      </c>
      <c r="B75" s="44">
        <f t="shared" ref="B75" si="6">B37</f>
        <v>2720</v>
      </c>
      <c r="C75" s="8">
        <v>3</v>
      </c>
      <c r="D75" s="8">
        <f t="shared" ref="D75:D86" si="7">B75*C75</f>
        <v>8160</v>
      </c>
    </row>
    <row r="76" spans="1:15">
      <c r="A76" s="1" t="str">
        <f t="shared" si="5"/>
        <v>Takarítás</v>
      </c>
      <c r="B76" s="8">
        <f t="shared" ref="B76:B86" si="8">B38</f>
        <v>18685</v>
      </c>
      <c r="C76" s="8">
        <v>3</v>
      </c>
      <c r="D76" s="8">
        <f t="shared" si="7"/>
        <v>56055</v>
      </c>
    </row>
    <row r="77" spans="1:15">
      <c r="A77" s="1" t="str">
        <f t="shared" si="5"/>
        <v>Őrzés</v>
      </c>
      <c r="B77" s="8">
        <f t="shared" si="8"/>
        <v>40845</v>
      </c>
      <c r="C77" s="8">
        <v>3</v>
      </c>
      <c r="D77" s="8">
        <f t="shared" si="7"/>
        <v>122535</v>
      </c>
    </row>
    <row r="78" spans="1:15">
      <c r="A78" s="1" t="str">
        <f t="shared" si="5"/>
        <v>Nyomtatvány, irodaszer</v>
      </c>
      <c r="B78" s="8">
        <f t="shared" si="8"/>
        <v>12400</v>
      </c>
      <c r="C78" s="8">
        <v>3</v>
      </c>
      <c r="D78" s="8">
        <f t="shared" si="7"/>
        <v>37200</v>
      </c>
    </row>
    <row r="79" spans="1:15">
      <c r="A79" s="1" t="str">
        <f t="shared" si="5"/>
        <v>Anyagköltség (tisztítószer, egyéb anyag)</v>
      </c>
      <c r="B79" s="8">
        <f t="shared" si="8"/>
        <v>12000</v>
      </c>
      <c r="C79" s="8">
        <v>3</v>
      </c>
      <c r="D79" s="8">
        <f t="shared" si="7"/>
        <v>36000</v>
      </c>
    </row>
    <row r="80" spans="1:15">
      <c r="A80" s="1" t="str">
        <f t="shared" si="5"/>
        <v>Posta költség</v>
      </c>
      <c r="B80" s="8">
        <f t="shared" si="8"/>
        <v>2000</v>
      </c>
      <c r="C80" s="8">
        <v>3</v>
      </c>
      <c r="D80" s="8">
        <f t="shared" si="7"/>
        <v>6000</v>
      </c>
    </row>
    <row r="81" spans="1:4">
      <c r="A81" s="1" t="str">
        <f t="shared" si="5"/>
        <v>Szakkönyv, folyóirat, web felület kezelés</v>
      </c>
      <c r="B81" s="8">
        <f t="shared" si="8"/>
        <v>10000</v>
      </c>
      <c r="C81" s="8">
        <v>3</v>
      </c>
      <c r="D81" s="8">
        <f t="shared" si="7"/>
        <v>30000</v>
      </c>
    </row>
    <row r="82" spans="1:4">
      <c r="A82" s="1" t="str">
        <f t="shared" si="5"/>
        <v>Hirdetés, reklám költség</v>
      </c>
      <c r="B82" s="8">
        <f t="shared" si="8"/>
        <v>0</v>
      </c>
      <c r="C82" s="8">
        <v>3</v>
      </c>
      <c r="D82" s="8">
        <f t="shared" si="7"/>
        <v>0</v>
      </c>
    </row>
    <row r="83" spans="1:4">
      <c r="A83" s="1" t="str">
        <f t="shared" si="5"/>
        <v>Egészségügyi szolgáltatás</v>
      </c>
      <c r="B83" s="8">
        <f t="shared" si="8"/>
        <v>0</v>
      </c>
      <c r="C83" s="8">
        <v>3</v>
      </c>
      <c r="D83" s="8">
        <f t="shared" si="7"/>
        <v>0</v>
      </c>
    </row>
    <row r="84" spans="1:4">
      <c r="A84" s="1" t="str">
        <f t="shared" si="5"/>
        <v>Tagsági díj</v>
      </c>
      <c r="B84" s="8">
        <f t="shared" si="8"/>
        <v>0</v>
      </c>
      <c r="C84" s="8">
        <v>3</v>
      </c>
      <c r="D84" s="8">
        <f t="shared" si="7"/>
        <v>0</v>
      </c>
    </row>
    <row r="85" spans="1:4">
      <c r="A85" s="1" t="str">
        <f t="shared" si="5"/>
        <v>Továbbképzés, tanfolyam</v>
      </c>
      <c r="B85" s="8">
        <f t="shared" si="8"/>
        <v>10000</v>
      </c>
      <c r="C85" s="8">
        <v>3</v>
      </c>
      <c r="D85" s="8">
        <f t="shared" si="7"/>
        <v>30000</v>
      </c>
    </row>
    <row r="86" spans="1:4">
      <c r="A86" s="1" t="str">
        <f t="shared" si="5"/>
        <v>Reprezentáció</v>
      </c>
      <c r="B86" s="8">
        <f t="shared" si="8"/>
        <v>0</v>
      </c>
      <c r="C86" s="8">
        <v>3</v>
      </c>
      <c r="D86" s="8">
        <f t="shared" si="7"/>
        <v>0</v>
      </c>
    </row>
    <row r="87" spans="1:4">
      <c r="A87" s="18" t="s">
        <v>26</v>
      </c>
      <c r="B87" s="17">
        <f>SUM(B67:B86)</f>
        <v>249024</v>
      </c>
      <c r="C87" s="17">
        <f>SUM(C55:C86)</f>
        <v>60</v>
      </c>
      <c r="D87" s="17">
        <f>SUM(D67:D86)*1.25</f>
        <v>933840</v>
      </c>
    </row>
    <row r="88" spans="1:4">
      <c r="A88" s="19" t="s">
        <v>27</v>
      </c>
      <c r="B88" s="11">
        <f>B87+B50</f>
        <v>498048</v>
      </c>
      <c r="C88" s="11"/>
      <c r="D88" s="11">
        <f>D87+D50</f>
        <v>1867680</v>
      </c>
    </row>
    <row r="91" spans="1:4">
      <c r="A91" s="65" t="s">
        <v>29</v>
      </c>
      <c r="B91" s="66"/>
      <c r="C91" s="66"/>
      <c r="D91" s="66"/>
    </row>
    <row r="92" spans="1:4">
      <c r="A92" s="16" t="s">
        <v>7</v>
      </c>
      <c r="B92" s="16" t="s">
        <v>8</v>
      </c>
      <c r="C92" s="16" t="s">
        <v>10</v>
      </c>
      <c r="D92" s="16" t="s">
        <v>2</v>
      </c>
    </row>
    <row r="93" spans="1:4">
      <c r="A93" s="1" t="str">
        <f>A29</f>
        <v>Mobiltelefon - projektmenedzser</v>
      </c>
      <c r="B93" s="8">
        <f>B29</f>
        <v>15000</v>
      </c>
      <c r="C93" s="8">
        <v>3</v>
      </c>
      <c r="D93" s="8">
        <f>B93*C93</f>
        <v>45000</v>
      </c>
    </row>
    <row r="94" spans="1:4">
      <c r="A94" s="1" t="str">
        <f t="shared" ref="A94:B112" si="9">A30</f>
        <v>Mobiltelefon - mérnök</v>
      </c>
      <c r="B94" s="8">
        <f t="shared" si="9"/>
        <v>10000</v>
      </c>
      <c r="C94" s="8">
        <v>3</v>
      </c>
      <c r="D94" s="8">
        <f t="shared" ref="D94:D112" si="10">B94*C94</f>
        <v>30000</v>
      </c>
    </row>
    <row r="95" spans="1:4">
      <c r="A95" s="1" t="str">
        <f t="shared" si="9"/>
        <v>Vezetékes telefon, internet</v>
      </c>
      <c r="B95" s="8">
        <f t="shared" si="9"/>
        <v>12000</v>
      </c>
      <c r="C95" s="8">
        <v>3</v>
      </c>
      <c r="D95" s="8">
        <f t="shared" si="10"/>
        <v>36000</v>
      </c>
    </row>
    <row r="96" spans="1:4">
      <c r="A96" s="1" t="str">
        <f t="shared" si="9"/>
        <v>Internet mobil</v>
      </c>
      <c r="B96" s="8">
        <f t="shared" si="9"/>
        <v>5000</v>
      </c>
      <c r="C96" s="8">
        <v>3</v>
      </c>
      <c r="D96" s="8">
        <f t="shared" si="10"/>
        <v>15000</v>
      </c>
    </row>
    <row r="97" spans="1:4">
      <c r="A97" s="1" t="str">
        <f t="shared" si="9"/>
        <v>Áram</v>
      </c>
      <c r="B97" s="8">
        <f t="shared" si="9"/>
        <v>37305</v>
      </c>
      <c r="C97" s="8">
        <v>3</v>
      </c>
      <c r="D97" s="8">
        <f t="shared" si="10"/>
        <v>111915</v>
      </c>
    </row>
    <row r="98" spans="1:4">
      <c r="A98" s="1" t="str">
        <f t="shared" si="9"/>
        <v>Gáz</v>
      </c>
      <c r="B98" s="8">
        <f t="shared" si="9"/>
        <v>54462</v>
      </c>
      <c r="C98" s="8">
        <v>3</v>
      </c>
      <c r="D98" s="8">
        <f t="shared" si="10"/>
        <v>163386</v>
      </c>
    </row>
    <row r="99" spans="1:4">
      <c r="A99" s="1" t="str">
        <f t="shared" si="9"/>
        <v>Víz</v>
      </c>
      <c r="B99" s="8">
        <f t="shared" si="9"/>
        <v>2520</v>
      </c>
      <c r="C99" s="8">
        <v>3</v>
      </c>
      <c r="D99" s="8">
        <f t="shared" si="10"/>
        <v>7560</v>
      </c>
    </row>
    <row r="100" spans="1:4">
      <c r="A100" s="1" t="str">
        <f t="shared" si="9"/>
        <v>Csatornadíj</v>
      </c>
      <c r="B100" s="8">
        <f t="shared" si="9"/>
        <v>4087</v>
      </c>
      <c r="C100" s="8">
        <v>3</v>
      </c>
      <c r="D100" s="8">
        <f t="shared" si="10"/>
        <v>12261</v>
      </c>
    </row>
    <row r="101" spans="1:4">
      <c r="A101" s="1" t="str">
        <f t="shared" si="9"/>
        <v>Szemétszállítás</v>
      </c>
      <c r="B101" s="8">
        <f t="shared" si="9"/>
        <v>2720</v>
      </c>
      <c r="C101" s="8">
        <v>3</v>
      </c>
      <c r="D101" s="8">
        <f t="shared" si="10"/>
        <v>8160</v>
      </c>
    </row>
    <row r="102" spans="1:4">
      <c r="A102" s="1" t="str">
        <f t="shared" si="9"/>
        <v>Takarítás</v>
      </c>
      <c r="B102" s="8">
        <f t="shared" si="9"/>
        <v>18685</v>
      </c>
      <c r="C102" s="8">
        <v>3</v>
      </c>
      <c r="D102" s="8">
        <f t="shared" si="10"/>
        <v>56055</v>
      </c>
    </row>
    <row r="103" spans="1:4">
      <c r="A103" s="1" t="str">
        <f t="shared" si="9"/>
        <v>Őrzés</v>
      </c>
      <c r="B103" s="8">
        <f t="shared" si="9"/>
        <v>40845</v>
      </c>
      <c r="C103" s="8">
        <v>3</v>
      </c>
      <c r="D103" s="8">
        <f t="shared" si="10"/>
        <v>122535</v>
      </c>
    </row>
    <row r="104" spans="1:4">
      <c r="A104" s="1" t="str">
        <f t="shared" si="9"/>
        <v>Nyomtatvány, irodaszer</v>
      </c>
      <c r="B104" s="8">
        <f t="shared" si="9"/>
        <v>12400</v>
      </c>
      <c r="C104" s="8">
        <v>3</v>
      </c>
      <c r="D104" s="8">
        <f t="shared" si="10"/>
        <v>37200</v>
      </c>
    </row>
    <row r="105" spans="1:4">
      <c r="A105" s="1" t="str">
        <f t="shared" si="9"/>
        <v>Anyagköltség (tisztítószer, egyéb anyag)</v>
      </c>
      <c r="B105" s="8">
        <f t="shared" si="9"/>
        <v>12000</v>
      </c>
      <c r="C105" s="8">
        <v>3</v>
      </c>
      <c r="D105" s="8">
        <f t="shared" si="10"/>
        <v>36000</v>
      </c>
    </row>
    <row r="106" spans="1:4">
      <c r="A106" s="1" t="str">
        <f t="shared" si="9"/>
        <v>Posta költség</v>
      </c>
      <c r="B106" s="8">
        <f t="shared" si="9"/>
        <v>2000</v>
      </c>
      <c r="C106" s="8">
        <v>3</v>
      </c>
      <c r="D106" s="8">
        <f t="shared" si="10"/>
        <v>6000</v>
      </c>
    </row>
    <row r="107" spans="1:4">
      <c r="A107" s="1" t="str">
        <f t="shared" si="9"/>
        <v>Szakkönyv, folyóirat, web felület kezelés</v>
      </c>
      <c r="B107" s="8">
        <f t="shared" si="9"/>
        <v>10000</v>
      </c>
      <c r="C107" s="8">
        <v>3</v>
      </c>
      <c r="D107" s="8">
        <f t="shared" si="10"/>
        <v>30000</v>
      </c>
    </row>
    <row r="108" spans="1:4">
      <c r="A108" s="1" t="str">
        <f t="shared" si="9"/>
        <v>Hirdetés, reklám költség</v>
      </c>
      <c r="B108" s="8">
        <f t="shared" si="9"/>
        <v>0</v>
      </c>
      <c r="C108" s="8">
        <v>3</v>
      </c>
      <c r="D108" s="8">
        <f t="shared" si="10"/>
        <v>0</v>
      </c>
    </row>
    <row r="109" spans="1:4">
      <c r="A109" s="1" t="str">
        <f t="shared" si="9"/>
        <v>Egészségügyi szolgáltatás</v>
      </c>
      <c r="B109" s="8">
        <f t="shared" si="9"/>
        <v>0</v>
      </c>
      <c r="C109" s="8">
        <v>3</v>
      </c>
      <c r="D109" s="8">
        <f t="shared" si="10"/>
        <v>0</v>
      </c>
    </row>
    <row r="110" spans="1:4">
      <c r="A110" s="1" t="str">
        <f t="shared" si="9"/>
        <v>Tagsági díj</v>
      </c>
      <c r="B110" s="8">
        <f t="shared" si="9"/>
        <v>0</v>
      </c>
      <c r="C110" s="8">
        <v>3</v>
      </c>
      <c r="D110" s="8">
        <f t="shared" si="10"/>
        <v>0</v>
      </c>
    </row>
    <row r="111" spans="1:4">
      <c r="A111" s="1" t="str">
        <f t="shared" si="9"/>
        <v>Továbbképzés, tanfolyam</v>
      </c>
      <c r="B111" s="8">
        <f t="shared" si="9"/>
        <v>10000</v>
      </c>
      <c r="C111" s="8">
        <v>3</v>
      </c>
      <c r="D111" s="8">
        <f t="shared" si="10"/>
        <v>30000</v>
      </c>
    </row>
    <row r="112" spans="1:4">
      <c r="A112" s="1" t="str">
        <f t="shared" si="9"/>
        <v>Reprezentáció</v>
      </c>
      <c r="B112" s="8">
        <f t="shared" si="9"/>
        <v>0</v>
      </c>
      <c r="C112" s="8">
        <v>3</v>
      </c>
      <c r="D112" s="8">
        <f t="shared" si="10"/>
        <v>0</v>
      </c>
    </row>
    <row r="113" spans="1:15">
      <c r="A113" s="18" t="s">
        <v>26</v>
      </c>
      <c r="B113" s="17">
        <f>SUM(B93:B112)</f>
        <v>249024</v>
      </c>
      <c r="C113" s="17">
        <f>SUM(C93:C112)</f>
        <v>60</v>
      </c>
      <c r="D113" s="17">
        <f>SUM(D93:D112)*1.25</f>
        <v>933840</v>
      </c>
    </row>
    <row r="114" spans="1:15">
      <c r="A114" s="19" t="s">
        <v>27</v>
      </c>
      <c r="B114" s="11">
        <f>B113+B88</f>
        <v>747072</v>
      </c>
      <c r="C114" s="11"/>
      <c r="D114" s="11">
        <f>D113+D88</f>
        <v>2801520</v>
      </c>
    </row>
    <row r="115" spans="1:15">
      <c r="A115" s="19"/>
      <c r="B115" s="11"/>
      <c r="C115" s="11"/>
      <c r="D115" s="11"/>
    </row>
    <row r="116" spans="1:15">
      <c r="A116" s="64" t="s">
        <v>106</v>
      </c>
      <c r="B116" s="64"/>
      <c r="K116" s="28"/>
      <c r="L116" s="28"/>
      <c r="M116" s="9"/>
      <c r="N116" s="9"/>
      <c r="O116" s="9"/>
    </row>
    <row r="117" spans="1:15" ht="45" customHeight="1">
      <c r="A117" s="58" t="s">
        <v>104</v>
      </c>
      <c r="B117" s="59"/>
      <c r="D117" s="60"/>
      <c r="E117" s="63"/>
      <c r="F117" s="63"/>
      <c r="K117" s="28"/>
      <c r="L117" s="28"/>
      <c r="M117" s="9"/>
      <c r="N117" s="9"/>
      <c r="O117" s="9"/>
    </row>
    <row r="118" spans="1:15" ht="45" customHeight="1">
      <c r="A118" s="60" t="s">
        <v>83</v>
      </c>
      <c r="B118" s="55"/>
      <c r="D118" s="60"/>
      <c r="E118" s="63"/>
      <c r="F118" s="63"/>
      <c r="K118" s="29"/>
      <c r="L118" s="29"/>
      <c r="M118" s="30"/>
      <c r="N118" s="30"/>
      <c r="O118" s="30"/>
    </row>
    <row r="119" spans="1:15" ht="13.2">
      <c r="A119" s="42"/>
      <c r="B119" s="40"/>
      <c r="K119" s="29"/>
      <c r="L119" s="29"/>
      <c r="M119" s="30"/>
      <c r="N119" s="30"/>
      <c r="O119" s="30"/>
    </row>
    <row r="120" spans="1:15" ht="22.5" customHeight="1">
      <c r="A120" s="60"/>
      <c r="B120" s="55"/>
      <c r="K120" s="29"/>
      <c r="L120" s="29"/>
      <c r="M120" s="30"/>
      <c r="N120" s="30"/>
      <c r="O120" s="30"/>
    </row>
    <row r="121" spans="1:15" ht="22.5" customHeight="1">
      <c r="A121" s="42"/>
      <c r="B121" s="40"/>
      <c r="K121" s="29"/>
      <c r="L121" s="29"/>
      <c r="M121" s="30"/>
      <c r="N121" s="30"/>
      <c r="O121" s="30"/>
    </row>
    <row r="122" spans="1:15" ht="22.5" customHeight="1">
      <c r="A122" s="60"/>
      <c r="B122" s="60"/>
      <c r="K122" s="29"/>
      <c r="L122" s="29"/>
      <c r="M122" s="30"/>
      <c r="N122" s="30"/>
      <c r="O122" s="30"/>
    </row>
    <row r="123" spans="1:15" ht="22.5" customHeight="1">
      <c r="A123" s="60"/>
      <c r="B123" s="60"/>
      <c r="K123" s="29"/>
      <c r="L123" s="29"/>
      <c r="M123" s="30"/>
      <c r="N123" s="30"/>
      <c r="O123" s="30"/>
    </row>
    <row r="124" spans="1:15" ht="22.5" customHeight="1">
      <c r="A124" s="60"/>
      <c r="B124" s="60"/>
      <c r="K124" s="29"/>
      <c r="L124" s="29"/>
      <c r="M124" s="30"/>
      <c r="N124" s="30"/>
      <c r="O124" s="30"/>
    </row>
    <row r="125" spans="1:15" ht="22.5" customHeight="1">
      <c r="A125" s="60"/>
      <c r="B125" s="60"/>
      <c r="K125" s="29"/>
      <c r="L125" s="29"/>
      <c r="M125" s="30"/>
      <c r="N125" s="30"/>
      <c r="O125" s="30"/>
    </row>
    <row r="126" spans="1:15" ht="22.5" customHeight="1">
      <c r="A126" s="60"/>
      <c r="B126" s="60"/>
      <c r="K126" s="29"/>
      <c r="L126" s="29"/>
      <c r="M126" s="30"/>
      <c r="N126" s="30"/>
      <c r="O126" s="30"/>
    </row>
    <row r="128" spans="1:15">
      <c r="A128" s="65" t="s">
        <v>30</v>
      </c>
      <c r="B128" s="66"/>
      <c r="C128" s="66"/>
      <c r="D128" s="66"/>
    </row>
    <row r="129" spans="1:4">
      <c r="A129" s="16" t="s">
        <v>7</v>
      </c>
      <c r="B129" s="16" t="s">
        <v>8</v>
      </c>
      <c r="C129" s="16" t="s">
        <v>10</v>
      </c>
      <c r="D129" s="16" t="s">
        <v>2</v>
      </c>
    </row>
    <row r="130" spans="1:4">
      <c r="A130" s="1" t="str">
        <f>A93</f>
        <v>Mobiltelefon - projektmenedzser</v>
      </c>
      <c r="B130" s="8">
        <f>B93</f>
        <v>15000</v>
      </c>
      <c r="C130" s="8">
        <v>3</v>
      </c>
      <c r="D130" s="8">
        <f>B130*C130</f>
        <v>45000</v>
      </c>
    </row>
    <row r="131" spans="1:4">
      <c r="A131" s="1" t="str">
        <f t="shared" ref="A131:B149" si="11">A94</f>
        <v>Mobiltelefon - mérnök</v>
      </c>
      <c r="B131" s="8">
        <f t="shared" si="11"/>
        <v>10000</v>
      </c>
      <c r="C131" s="8">
        <v>3</v>
      </c>
      <c r="D131" s="8">
        <f t="shared" ref="D131:D149" si="12">B131*C131</f>
        <v>30000</v>
      </c>
    </row>
    <row r="132" spans="1:4">
      <c r="A132" s="1" t="str">
        <f t="shared" si="11"/>
        <v>Vezetékes telefon, internet</v>
      </c>
      <c r="B132" s="8">
        <f t="shared" si="11"/>
        <v>12000</v>
      </c>
      <c r="C132" s="8">
        <v>3</v>
      </c>
      <c r="D132" s="8">
        <f t="shared" si="12"/>
        <v>36000</v>
      </c>
    </row>
    <row r="133" spans="1:4">
      <c r="A133" s="1" t="str">
        <f t="shared" si="11"/>
        <v>Internet mobil</v>
      </c>
      <c r="B133" s="8">
        <f t="shared" si="11"/>
        <v>5000</v>
      </c>
      <c r="C133" s="8">
        <v>3</v>
      </c>
      <c r="D133" s="8">
        <f t="shared" si="12"/>
        <v>15000</v>
      </c>
    </row>
    <row r="134" spans="1:4">
      <c r="A134" s="1" t="str">
        <f t="shared" si="11"/>
        <v>Áram</v>
      </c>
      <c r="B134" s="8">
        <f t="shared" si="11"/>
        <v>37305</v>
      </c>
      <c r="C134" s="8">
        <v>3</v>
      </c>
      <c r="D134" s="8">
        <f t="shared" si="12"/>
        <v>111915</v>
      </c>
    </row>
    <row r="135" spans="1:4">
      <c r="A135" s="1" t="str">
        <f t="shared" si="11"/>
        <v>Gáz</v>
      </c>
      <c r="B135" s="8">
        <f t="shared" si="11"/>
        <v>54462</v>
      </c>
      <c r="C135" s="8">
        <v>3</v>
      </c>
      <c r="D135" s="8">
        <f t="shared" si="12"/>
        <v>163386</v>
      </c>
    </row>
    <row r="136" spans="1:4">
      <c r="A136" s="1" t="str">
        <f t="shared" si="11"/>
        <v>Víz</v>
      </c>
      <c r="B136" s="8">
        <f t="shared" si="11"/>
        <v>2520</v>
      </c>
      <c r="C136" s="8">
        <v>3</v>
      </c>
      <c r="D136" s="8">
        <f t="shared" si="12"/>
        <v>7560</v>
      </c>
    </row>
    <row r="137" spans="1:4">
      <c r="A137" s="1" t="str">
        <f t="shared" si="11"/>
        <v>Csatornadíj</v>
      </c>
      <c r="B137" s="8">
        <f t="shared" si="11"/>
        <v>4087</v>
      </c>
      <c r="C137" s="8">
        <v>3</v>
      </c>
      <c r="D137" s="8">
        <f t="shared" si="12"/>
        <v>12261</v>
      </c>
    </row>
    <row r="138" spans="1:4">
      <c r="A138" s="1" t="str">
        <f t="shared" si="11"/>
        <v>Szemétszállítás</v>
      </c>
      <c r="B138" s="8">
        <f t="shared" si="11"/>
        <v>2720</v>
      </c>
      <c r="C138" s="8">
        <v>3</v>
      </c>
      <c r="D138" s="8">
        <f t="shared" si="12"/>
        <v>8160</v>
      </c>
    </row>
    <row r="139" spans="1:4">
      <c r="A139" s="1" t="str">
        <f t="shared" si="11"/>
        <v>Takarítás</v>
      </c>
      <c r="B139" s="8">
        <f t="shared" si="11"/>
        <v>18685</v>
      </c>
      <c r="C139" s="8">
        <v>3</v>
      </c>
      <c r="D139" s="8">
        <f t="shared" si="12"/>
        <v>56055</v>
      </c>
    </row>
    <row r="140" spans="1:4">
      <c r="A140" s="1" t="str">
        <f t="shared" si="11"/>
        <v>Őrzés</v>
      </c>
      <c r="B140" s="8">
        <f t="shared" si="11"/>
        <v>40845</v>
      </c>
      <c r="C140" s="8">
        <v>3</v>
      </c>
      <c r="D140" s="8">
        <f t="shared" si="12"/>
        <v>122535</v>
      </c>
    </row>
    <row r="141" spans="1:4">
      <c r="A141" s="1" t="str">
        <f t="shared" si="11"/>
        <v>Nyomtatvány, irodaszer</v>
      </c>
      <c r="B141" s="8">
        <f t="shared" si="11"/>
        <v>12400</v>
      </c>
      <c r="C141" s="8">
        <v>3</v>
      </c>
      <c r="D141" s="8">
        <f t="shared" si="12"/>
        <v>37200</v>
      </c>
    </row>
    <row r="142" spans="1:4">
      <c r="A142" s="1" t="str">
        <f t="shared" si="11"/>
        <v>Anyagköltség (tisztítószer, egyéb anyag)</v>
      </c>
      <c r="B142" s="8">
        <f t="shared" si="11"/>
        <v>12000</v>
      </c>
      <c r="C142" s="8">
        <v>3</v>
      </c>
      <c r="D142" s="8">
        <f t="shared" si="12"/>
        <v>36000</v>
      </c>
    </row>
    <row r="143" spans="1:4">
      <c r="A143" s="1" t="str">
        <f t="shared" si="11"/>
        <v>Posta költség</v>
      </c>
      <c r="B143" s="8">
        <f t="shared" si="11"/>
        <v>2000</v>
      </c>
      <c r="C143" s="8">
        <v>3</v>
      </c>
      <c r="D143" s="8">
        <f t="shared" si="12"/>
        <v>6000</v>
      </c>
    </row>
    <row r="144" spans="1:4">
      <c r="A144" s="1" t="str">
        <f t="shared" si="11"/>
        <v>Szakkönyv, folyóirat, web felület kezelés</v>
      </c>
      <c r="B144" s="8">
        <f t="shared" si="11"/>
        <v>10000</v>
      </c>
      <c r="C144" s="8">
        <v>3</v>
      </c>
      <c r="D144" s="8">
        <f t="shared" si="12"/>
        <v>30000</v>
      </c>
    </row>
    <row r="145" spans="1:4">
      <c r="A145" s="1" t="str">
        <f t="shared" si="11"/>
        <v>Hirdetés, reklám költség</v>
      </c>
      <c r="B145" s="8">
        <f t="shared" si="11"/>
        <v>0</v>
      </c>
      <c r="C145" s="8">
        <v>3</v>
      </c>
      <c r="D145" s="8">
        <f t="shared" si="12"/>
        <v>0</v>
      </c>
    </row>
    <row r="146" spans="1:4">
      <c r="A146" s="1" t="str">
        <f t="shared" si="11"/>
        <v>Egészségügyi szolgáltatás</v>
      </c>
      <c r="B146" s="8">
        <f t="shared" si="11"/>
        <v>0</v>
      </c>
      <c r="C146" s="8">
        <v>3</v>
      </c>
      <c r="D146" s="8">
        <f t="shared" si="12"/>
        <v>0</v>
      </c>
    </row>
    <row r="147" spans="1:4">
      <c r="A147" s="1" t="str">
        <f t="shared" si="11"/>
        <v>Tagsági díj</v>
      </c>
      <c r="B147" s="8">
        <f t="shared" si="11"/>
        <v>0</v>
      </c>
      <c r="C147" s="8">
        <v>3</v>
      </c>
      <c r="D147" s="8">
        <f t="shared" si="12"/>
        <v>0</v>
      </c>
    </row>
    <row r="148" spans="1:4">
      <c r="A148" s="1" t="str">
        <f t="shared" si="11"/>
        <v>Továbbképzés, tanfolyam</v>
      </c>
      <c r="B148" s="8">
        <f t="shared" si="11"/>
        <v>10000</v>
      </c>
      <c r="C148" s="8">
        <v>3</v>
      </c>
      <c r="D148" s="8">
        <f t="shared" si="12"/>
        <v>30000</v>
      </c>
    </row>
    <row r="149" spans="1:4">
      <c r="A149" s="1" t="str">
        <f t="shared" si="11"/>
        <v>Reprezentáció</v>
      </c>
      <c r="B149" s="8">
        <f t="shared" si="11"/>
        <v>0</v>
      </c>
      <c r="C149" s="8">
        <v>3</v>
      </c>
      <c r="D149" s="8">
        <f t="shared" si="12"/>
        <v>0</v>
      </c>
    </row>
    <row r="150" spans="1:4">
      <c r="A150" s="18" t="s">
        <v>26</v>
      </c>
      <c r="B150" s="17">
        <f>SUM(B130:B149)</f>
        <v>249024</v>
      </c>
      <c r="C150" s="17">
        <f>SUM(C130:C149)</f>
        <v>60</v>
      </c>
      <c r="D150" s="17">
        <f>SUM(D130:D149)*1.25</f>
        <v>933840</v>
      </c>
    </row>
    <row r="151" spans="1:4">
      <c r="A151" s="19" t="s">
        <v>27</v>
      </c>
      <c r="B151" s="11">
        <f>B150+B114</f>
        <v>996096</v>
      </c>
      <c r="C151" s="11"/>
      <c r="D151" s="11">
        <f>D150+D114</f>
        <v>3735360</v>
      </c>
    </row>
    <row r="152" spans="1:4">
      <c r="A152" s="19"/>
      <c r="B152" s="11"/>
      <c r="C152" s="11"/>
      <c r="D152" s="11"/>
    </row>
    <row r="154" spans="1:4">
      <c r="A154" s="65" t="s">
        <v>31</v>
      </c>
      <c r="B154" s="66"/>
      <c r="C154" s="66"/>
      <c r="D154" s="66"/>
    </row>
    <row r="155" spans="1:4">
      <c r="A155" s="16" t="s">
        <v>7</v>
      </c>
      <c r="B155" s="16" t="s">
        <v>8</v>
      </c>
      <c r="C155" s="16" t="s">
        <v>10</v>
      </c>
      <c r="D155" s="16" t="s">
        <v>2</v>
      </c>
    </row>
    <row r="156" spans="1:4">
      <c r="A156" s="1" t="str">
        <f>A130</f>
        <v>Mobiltelefon - projektmenedzser</v>
      </c>
      <c r="B156" s="8">
        <f>B130</f>
        <v>15000</v>
      </c>
      <c r="C156" s="8">
        <v>3</v>
      </c>
      <c r="D156" s="8">
        <f>B156*C156</f>
        <v>45000</v>
      </c>
    </row>
    <row r="157" spans="1:4">
      <c r="A157" s="1" t="str">
        <f t="shared" ref="A157:B175" si="13">A131</f>
        <v>Mobiltelefon - mérnök</v>
      </c>
      <c r="B157" s="8">
        <f t="shared" si="13"/>
        <v>10000</v>
      </c>
      <c r="C157" s="8">
        <v>3</v>
      </c>
      <c r="D157" s="8">
        <f t="shared" ref="D157:D175" si="14">B157*C157</f>
        <v>30000</v>
      </c>
    </row>
    <row r="158" spans="1:4">
      <c r="A158" s="1" t="str">
        <f t="shared" si="13"/>
        <v>Vezetékes telefon, internet</v>
      </c>
      <c r="B158" s="8">
        <f t="shared" si="13"/>
        <v>12000</v>
      </c>
      <c r="C158" s="8">
        <v>3</v>
      </c>
      <c r="D158" s="8">
        <f t="shared" si="14"/>
        <v>36000</v>
      </c>
    </row>
    <row r="159" spans="1:4">
      <c r="A159" s="1" t="str">
        <f t="shared" si="13"/>
        <v>Internet mobil</v>
      </c>
      <c r="B159" s="8">
        <f t="shared" si="13"/>
        <v>5000</v>
      </c>
      <c r="C159" s="8">
        <v>3</v>
      </c>
      <c r="D159" s="8">
        <f t="shared" si="14"/>
        <v>15000</v>
      </c>
    </row>
    <row r="160" spans="1:4">
      <c r="A160" s="1" t="str">
        <f t="shared" si="13"/>
        <v>Áram</v>
      </c>
      <c r="B160" s="8">
        <f t="shared" si="13"/>
        <v>37305</v>
      </c>
      <c r="C160" s="8">
        <v>3</v>
      </c>
      <c r="D160" s="8">
        <f t="shared" si="14"/>
        <v>111915</v>
      </c>
    </row>
    <row r="161" spans="1:4">
      <c r="A161" s="1" t="str">
        <f t="shared" si="13"/>
        <v>Gáz</v>
      </c>
      <c r="B161" s="8">
        <f t="shared" si="13"/>
        <v>54462</v>
      </c>
      <c r="C161" s="8">
        <v>3</v>
      </c>
      <c r="D161" s="8">
        <f t="shared" si="14"/>
        <v>163386</v>
      </c>
    </row>
    <row r="162" spans="1:4">
      <c r="A162" s="1" t="str">
        <f t="shared" si="13"/>
        <v>Víz</v>
      </c>
      <c r="B162" s="8">
        <f t="shared" si="13"/>
        <v>2520</v>
      </c>
      <c r="C162" s="8">
        <v>3</v>
      </c>
      <c r="D162" s="8">
        <f t="shared" si="14"/>
        <v>7560</v>
      </c>
    </row>
    <row r="163" spans="1:4">
      <c r="A163" s="1" t="str">
        <f t="shared" si="13"/>
        <v>Csatornadíj</v>
      </c>
      <c r="B163" s="8">
        <f t="shared" si="13"/>
        <v>4087</v>
      </c>
      <c r="C163" s="8">
        <v>3</v>
      </c>
      <c r="D163" s="8">
        <f t="shared" si="14"/>
        <v>12261</v>
      </c>
    </row>
    <row r="164" spans="1:4">
      <c r="A164" s="1" t="str">
        <f t="shared" si="13"/>
        <v>Szemétszállítás</v>
      </c>
      <c r="B164" s="8">
        <f t="shared" si="13"/>
        <v>2720</v>
      </c>
      <c r="C164" s="8">
        <v>3</v>
      </c>
      <c r="D164" s="8">
        <f t="shared" si="14"/>
        <v>8160</v>
      </c>
    </row>
    <row r="165" spans="1:4">
      <c r="A165" s="1" t="str">
        <f t="shared" si="13"/>
        <v>Takarítás</v>
      </c>
      <c r="B165" s="8">
        <f t="shared" si="13"/>
        <v>18685</v>
      </c>
      <c r="C165" s="8">
        <v>3</v>
      </c>
      <c r="D165" s="8">
        <f t="shared" si="14"/>
        <v>56055</v>
      </c>
    </row>
    <row r="166" spans="1:4">
      <c r="A166" s="1" t="str">
        <f t="shared" si="13"/>
        <v>Őrzés</v>
      </c>
      <c r="B166" s="8">
        <f t="shared" si="13"/>
        <v>40845</v>
      </c>
      <c r="C166" s="8">
        <v>3</v>
      </c>
      <c r="D166" s="8">
        <f t="shared" si="14"/>
        <v>122535</v>
      </c>
    </row>
    <row r="167" spans="1:4">
      <c r="A167" s="1" t="str">
        <f t="shared" si="13"/>
        <v>Nyomtatvány, irodaszer</v>
      </c>
      <c r="B167" s="8">
        <f t="shared" si="13"/>
        <v>12400</v>
      </c>
      <c r="C167" s="8">
        <v>3</v>
      </c>
      <c r="D167" s="8">
        <f t="shared" si="14"/>
        <v>37200</v>
      </c>
    </row>
    <row r="168" spans="1:4">
      <c r="A168" s="1" t="str">
        <f t="shared" si="13"/>
        <v>Anyagköltség (tisztítószer, egyéb anyag)</v>
      </c>
      <c r="B168" s="8">
        <f t="shared" si="13"/>
        <v>12000</v>
      </c>
      <c r="C168" s="8">
        <v>3</v>
      </c>
      <c r="D168" s="8">
        <f t="shared" si="14"/>
        <v>36000</v>
      </c>
    </row>
    <row r="169" spans="1:4">
      <c r="A169" s="1" t="str">
        <f t="shared" si="13"/>
        <v>Posta költség</v>
      </c>
      <c r="B169" s="8">
        <f t="shared" si="13"/>
        <v>2000</v>
      </c>
      <c r="C169" s="8">
        <v>3</v>
      </c>
      <c r="D169" s="8">
        <f t="shared" si="14"/>
        <v>6000</v>
      </c>
    </row>
    <row r="170" spans="1:4">
      <c r="A170" s="1" t="str">
        <f t="shared" si="13"/>
        <v>Szakkönyv, folyóirat, web felület kezelés</v>
      </c>
      <c r="B170" s="8">
        <f t="shared" si="13"/>
        <v>10000</v>
      </c>
      <c r="C170" s="8">
        <v>3</v>
      </c>
      <c r="D170" s="8">
        <f t="shared" si="14"/>
        <v>30000</v>
      </c>
    </row>
    <row r="171" spans="1:4">
      <c r="A171" s="1" t="str">
        <f t="shared" si="13"/>
        <v>Hirdetés, reklám költség</v>
      </c>
      <c r="B171" s="8">
        <f t="shared" si="13"/>
        <v>0</v>
      </c>
      <c r="C171" s="8">
        <v>3</v>
      </c>
      <c r="D171" s="8">
        <f t="shared" si="14"/>
        <v>0</v>
      </c>
    </row>
    <row r="172" spans="1:4">
      <c r="A172" s="1" t="str">
        <f t="shared" si="13"/>
        <v>Egészségügyi szolgáltatás</v>
      </c>
      <c r="B172" s="8">
        <f t="shared" si="13"/>
        <v>0</v>
      </c>
      <c r="C172" s="8">
        <v>3</v>
      </c>
      <c r="D172" s="8">
        <f t="shared" si="14"/>
        <v>0</v>
      </c>
    </row>
    <row r="173" spans="1:4">
      <c r="A173" s="1" t="str">
        <f t="shared" si="13"/>
        <v>Tagsági díj</v>
      </c>
      <c r="B173" s="8">
        <f t="shared" si="13"/>
        <v>0</v>
      </c>
      <c r="C173" s="8">
        <v>3</v>
      </c>
      <c r="D173" s="8">
        <f t="shared" si="14"/>
        <v>0</v>
      </c>
    </row>
    <row r="174" spans="1:4">
      <c r="A174" s="1" t="str">
        <f t="shared" si="13"/>
        <v>Továbbképzés, tanfolyam</v>
      </c>
      <c r="B174" s="8">
        <f t="shared" si="13"/>
        <v>10000</v>
      </c>
      <c r="C174" s="8">
        <v>3</v>
      </c>
      <c r="D174" s="8">
        <f t="shared" si="14"/>
        <v>30000</v>
      </c>
    </row>
    <row r="175" spans="1:4">
      <c r="A175" s="1" t="str">
        <f t="shared" si="13"/>
        <v>Reprezentáció</v>
      </c>
      <c r="B175" s="8">
        <f t="shared" si="13"/>
        <v>0</v>
      </c>
      <c r="C175" s="8">
        <v>3</v>
      </c>
      <c r="D175" s="8">
        <f t="shared" si="14"/>
        <v>0</v>
      </c>
    </row>
    <row r="176" spans="1:4">
      <c r="A176" s="18" t="s">
        <v>26</v>
      </c>
      <c r="B176" s="17">
        <f>SUM(B156:B175)</f>
        <v>249024</v>
      </c>
      <c r="C176" s="17">
        <f>SUM(C156:C175)</f>
        <v>60</v>
      </c>
      <c r="D176" s="17">
        <f>SUM(D156:D175)*1.25</f>
        <v>933840</v>
      </c>
    </row>
    <row r="177" spans="1:15">
      <c r="A177" s="19" t="s">
        <v>27</v>
      </c>
      <c r="B177" s="11">
        <f>B176+B151</f>
        <v>1245120</v>
      </c>
      <c r="C177" s="11"/>
      <c r="D177" s="11">
        <f>D176+D151</f>
        <v>4669200</v>
      </c>
    </row>
    <row r="178" spans="1:15">
      <c r="A178" s="19"/>
      <c r="B178" s="11"/>
      <c r="C178" s="11"/>
      <c r="D178" s="11"/>
    </row>
    <row r="179" spans="1:15">
      <c r="A179" s="64" t="s">
        <v>106</v>
      </c>
      <c r="B179" s="64"/>
      <c r="K179" s="28"/>
      <c r="L179" s="28"/>
      <c r="M179" s="9"/>
      <c r="N179" s="9"/>
      <c r="O179" s="9"/>
    </row>
    <row r="180" spans="1:15" ht="45" customHeight="1">
      <c r="A180" s="58" t="s">
        <v>104</v>
      </c>
      <c r="B180" s="59"/>
      <c r="D180" s="60"/>
      <c r="E180" s="63"/>
      <c r="F180" s="63"/>
      <c r="K180" s="28"/>
      <c r="L180" s="28"/>
      <c r="M180" s="9"/>
      <c r="N180" s="9"/>
      <c r="O180" s="9"/>
    </row>
    <row r="181" spans="1:15" ht="45" customHeight="1">
      <c r="A181" s="60" t="s">
        <v>83</v>
      </c>
      <c r="B181" s="55"/>
      <c r="D181" s="60"/>
      <c r="E181" s="63"/>
      <c r="F181" s="63"/>
      <c r="K181" s="29"/>
      <c r="L181" s="29"/>
      <c r="M181" s="30"/>
      <c r="N181" s="30"/>
      <c r="O181" s="30"/>
    </row>
    <row r="182" spans="1:15" ht="13.2">
      <c r="A182" s="42"/>
      <c r="B182" s="40"/>
      <c r="K182" s="29"/>
      <c r="L182" s="29"/>
      <c r="M182" s="30"/>
      <c r="N182" s="30"/>
      <c r="O182" s="30"/>
    </row>
    <row r="183" spans="1:15" ht="22.5" customHeight="1">
      <c r="A183" s="60"/>
      <c r="B183" s="55"/>
      <c r="K183" s="29"/>
      <c r="L183" s="29"/>
      <c r="M183" s="30"/>
      <c r="N183" s="30"/>
      <c r="O183" s="30"/>
    </row>
    <row r="184" spans="1:15" ht="22.5" customHeight="1">
      <c r="A184" s="42"/>
      <c r="B184" s="40"/>
      <c r="K184" s="29"/>
      <c r="L184" s="29"/>
      <c r="M184" s="30"/>
      <c r="N184" s="30"/>
      <c r="O184" s="30"/>
    </row>
    <row r="185" spans="1:15" ht="22.5" customHeight="1">
      <c r="A185" s="60"/>
      <c r="B185" s="60"/>
      <c r="K185" s="29"/>
      <c r="L185" s="29"/>
      <c r="M185" s="30"/>
      <c r="N185" s="30"/>
      <c r="O185" s="30"/>
    </row>
    <row r="186" spans="1:15" ht="22.5" customHeight="1">
      <c r="A186" s="60"/>
      <c r="B186" s="60"/>
      <c r="K186" s="29"/>
      <c r="L186" s="29"/>
      <c r="M186" s="30"/>
      <c r="N186" s="30"/>
      <c r="O186" s="30"/>
    </row>
    <row r="187" spans="1:15" ht="22.5" customHeight="1">
      <c r="A187" s="60"/>
      <c r="B187" s="60"/>
      <c r="K187" s="29"/>
      <c r="L187" s="29"/>
      <c r="M187" s="30"/>
      <c r="N187" s="30"/>
      <c r="O187" s="30"/>
    </row>
    <row r="188" spans="1:15" ht="22.5" customHeight="1">
      <c r="A188" s="60"/>
      <c r="B188" s="60"/>
      <c r="K188" s="29"/>
      <c r="L188" s="29"/>
      <c r="M188" s="30"/>
      <c r="N188" s="30"/>
      <c r="O188" s="30"/>
    </row>
    <row r="189" spans="1:15" ht="22.5" customHeight="1">
      <c r="A189" s="60"/>
      <c r="B189" s="60"/>
      <c r="K189" s="29"/>
      <c r="L189" s="29"/>
      <c r="M189" s="30"/>
      <c r="N189" s="30"/>
      <c r="O189" s="30"/>
    </row>
    <row r="190" spans="1:15">
      <c r="A190" s="19"/>
      <c r="B190" s="11"/>
      <c r="C190" s="11"/>
      <c r="D190" s="11"/>
    </row>
    <row r="192" spans="1:15">
      <c r="A192" s="65" t="s">
        <v>101</v>
      </c>
      <c r="B192" s="66"/>
      <c r="C192" s="66"/>
      <c r="D192" s="66"/>
    </row>
    <row r="193" spans="1:4">
      <c r="A193" s="16" t="s">
        <v>7</v>
      </c>
      <c r="B193" s="16" t="s">
        <v>8</v>
      </c>
      <c r="C193" s="16" t="s">
        <v>10</v>
      </c>
      <c r="D193" s="16" t="s">
        <v>2</v>
      </c>
    </row>
    <row r="194" spans="1:4">
      <c r="A194" s="1" t="str">
        <f>A156</f>
        <v>Mobiltelefon - projektmenedzser</v>
      </c>
      <c r="B194" s="8">
        <f>B156</f>
        <v>15000</v>
      </c>
      <c r="C194" s="8">
        <v>3</v>
      </c>
      <c r="D194" s="8">
        <f>B194*C194</f>
        <v>45000</v>
      </c>
    </row>
    <row r="195" spans="1:4">
      <c r="A195" s="1" t="str">
        <f t="shared" ref="A195:B213" si="15">A157</f>
        <v>Mobiltelefon - mérnök</v>
      </c>
      <c r="B195" s="8">
        <f t="shared" si="15"/>
        <v>10000</v>
      </c>
      <c r="C195" s="8">
        <v>3</v>
      </c>
      <c r="D195" s="8">
        <f t="shared" ref="D195:D213" si="16">B195*C195</f>
        <v>30000</v>
      </c>
    </row>
    <row r="196" spans="1:4">
      <c r="A196" s="1" t="str">
        <f t="shared" si="15"/>
        <v>Vezetékes telefon, internet</v>
      </c>
      <c r="B196" s="8">
        <f t="shared" si="15"/>
        <v>12000</v>
      </c>
      <c r="C196" s="8">
        <v>3</v>
      </c>
      <c r="D196" s="8">
        <f t="shared" si="16"/>
        <v>36000</v>
      </c>
    </row>
    <row r="197" spans="1:4">
      <c r="A197" s="1" t="str">
        <f t="shared" si="15"/>
        <v>Internet mobil</v>
      </c>
      <c r="B197" s="8">
        <f t="shared" si="15"/>
        <v>5000</v>
      </c>
      <c r="C197" s="8">
        <v>3</v>
      </c>
      <c r="D197" s="8">
        <f t="shared" si="16"/>
        <v>15000</v>
      </c>
    </row>
    <row r="198" spans="1:4">
      <c r="A198" s="1" t="str">
        <f t="shared" si="15"/>
        <v>Áram</v>
      </c>
      <c r="B198" s="8">
        <f t="shared" si="15"/>
        <v>37305</v>
      </c>
      <c r="C198" s="8">
        <v>3</v>
      </c>
      <c r="D198" s="8">
        <f t="shared" si="16"/>
        <v>111915</v>
      </c>
    </row>
    <row r="199" spans="1:4">
      <c r="A199" s="1" t="str">
        <f t="shared" si="15"/>
        <v>Gáz</v>
      </c>
      <c r="B199" s="8">
        <f t="shared" si="15"/>
        <v>54462</v>
      </c>
      <c r="C199" s="8">
        <v>3</v>
      </c>
      <c r="D199" s="8">
        <f t="shared" si="16"/>
        <v>163386</v>
      </c>
    </row>
    <row r="200" spans="1:4">
      <c r="A200" s="1" t="str">
        <f t="shared" si="15"/>
        <v>Víz</v>
      </c>
      <c r="B200" s="8">
        <f t="shared" si="15"/>
        <v>2520</v>
      </c>
      <c r="C200" s="8">
        <v>3</v>
      </c>
      <c r="D200" s="8">
        <f t="shared" si="16"/>
        <v>7560</v>
      </c>
    </row>
    <row r="201" spans="1:4">
      <c r="A201" s="1" t="str">
        <f t="shared" si="15"/>
        <v>Csatornadíj</v>
      </c>
      <c r="B201" s="8">
        <f t="shared" si="15"/>
        <v>4087</v>
      </c>
      <c r="C201" s="8">
        <v>3</v>
      </c>
      <c r="D201" s="8">
        <f t="shared" si="16"/>
        <v>12261</v>
      </c>
    </row>
    <row r="202" spans="1:4">
      <c r="A202" s="1" t="str">
        <f t="shared" si="15"/>
        <v>Szemétszállítás</v>
      </c>
      <c r="B202" s="8">
        <f t="shared" si="15"/>
        <v>2720</v>
      </c>
      <c r="C202" s="8">
        <v>3</v>
      </c>
      <c r="D202" s="8">
        <f t="shared" si="16"/>
        <v>8160</v>
      </c>
    </row>
    <row r="203" spans="1:4">
      <c r="A203" s="1" t="str">
        <f t="shared" si="15"/>
        <v>Takarítás</v>
      </c>
      <c r="B203" s="8">
        <f t="shared" si="15"/>
        <v>18685</v>
      </c>
      <c r="C203" s="8">
        <v>3</v>
      </c>
      <c r="D203" s="8">
        <f t="shared" si="16"/>
        <v>56055</v>
      </c>
    </row>
    <row r="204" spans="1:4">
      <c r="A204" s="1" t="str">
        <f t="shared" si="15"/>
        <v>Őrzés</v>
      </c>
      <c r="B204" s="8">
        <f t="shared" si="15"/>
        <v>40845</v>
      </c>
      <c r="C204" s="8">
        <v>3</v>
      </c>
      <c r="D204" s="8">
        <f t="shared" si="16"/>
        <v>122535</v>
      </c>
    </row>
    <row r="205" spans="1:4">
      <c r="A205" s="1" t="str">
        <f t="shared" si="15"/>
        <v>Nyomtatvány, irodaszer</v>
      </c>
      <c r="B205" s="8">
        <f t="shared" si="15"/>
        <v>12400</v>
      </c>
      <c r="C205" s="8">
        <v>3</v>
      </c>
      <c r="D205" s="8">
        <f t="shared" si="16"/>
        <v>37200</v>
      </c>
    </row>
    <row r="206" spans="1:4">
      <c r="A206" s="1" t="str">
        <f t="shared" si="15"/>
        <v>Anyagköltség (tisztítószer, egyéb anyag)</v>
      </c>
      <c r="B206" s="8">
        <f t="shared" si="15"/>
        <v>12000</v>
      </c>
      <c r="C206" s="8">
        <v>3</v>
      </c>
      <c r="D206" s="8">
        <f t="shared" si="16"/>
        <v>36000</v>
      </c>
    </row>
    <row r="207" spans="1:4">
      <c r="A207" s="1" t="str">
        <f t="shared" si="15"/>
        <v>Posta költség</v>
      </c>
      <c r="B207" s="8">
        <f t="shared" si="15"/>
        <v>2000</v>
      </c>
      <c r="C207" s="8">
        <v>3</v>
      </c>
      <c r="D207" s="8">
        <f t="shared" si="16"/>
        <v>6000</v>
      </c>
    </row>
    <row r="208" spans="1:4">
      <c r="A208" s="1" t="str">
        <f t="shared" si="15"/>
        <v>Szakkönyv, folyóirat, web felület kezelés</v>
      </c>
      <c r="B208" s="8">
        <f t="shared" si="15"/>
        <v>10000</v>
      </c>
      <c r="C208" s="8">
        <v>3</v>
      </c>
      <c r="D208" s="8">
        <f t="shared" si="16"/>
        <v>30000</v>
      </c>
    </row>
    <row r="209" spans="1:4">
      <c r="A209" s="1" t="str">
        <f t="shared" si="15"/>
        <v>Hirdetés, reklám költség</v>
      </c>
      <c r="B209" s="8">
        <f t="shared" si="15"/>
        <v>0</v>
      </c>
      <c r="C209" s="8">
        <v>3</v>
      </c>
      <c r="D209" s="8">
        <f t="shared" si="16"/>
        <v>0</v>
      </c>
    </row>
    <row r="210" spans="1:4">
      <c r="A210" s="1" t="str">
        <f t="shared" si="15"/>
        <v>Egészségügyi szolgáltatás</v>
      </c>
      <c r="B210" s="8">
        <f t="shared" si="15"/>
        <v>0</v>
      </c>
      <c r="C210" s="8">
        <v>3</v>
      </c>
      <c r="D210" s="8">
        <f t="shared" si="16"/>
        <v>0</v>
      </c>
    </row>
    <row r="211" spans="1:4">
      <c r="A211" s="1" t="str">
        <f t="shared" si="15"/>
        <v>Tagsági díj</v>
      </c>
      <c r="B211" s="8">
        <f t="shared" si="15"/>
        <v>0</v>
      </c>
      <c r="C211" s="8">
        <v>3</v>
      </c>
      <c r="D211" s="8">
        <f t="shared" si="16"/>
        <v>0</v>
      </c>
    </row>
    <row r="212" spans="1:4">
      <c r="A212" s="1" t="str">
        <f t="shared" si="15"/>
        <v>Továbbképzés, tanfolyam</v>
      </c>
      <c r="B212" s="8">
        <f t="shared" si="15"/>
        <v>10000</v>
      </c>
      <c r="C212" s="8">
        <v>3</v>
      </c>
      <c r="D212" s="8">
        <f t="shared" si="16"/>
        <v>30000</v>
      </c>
    </row>
    <row r="213" spans="1:4">
      <c r="A213" s="1" t="str">
        <f t="shared" si="15"/>
        <v>Reprezentáció</v>
      </c>
      <c r="B213" s="8">
        <f t="shared" si="15"/>
        <v>0</v>
      </c>
      <c r="C213" s="8">
        <v>3</v>
      </c>
      <c r="D213" s="8">
        <f t="shared" si="16"/>
        <v>0</v>
      </c>
    </row>
    <row r="214" spans="1:4">
      <c r="A214" s="18" t="s">
        <v>26</v>
      </c>
      <c r="B214" s="17">
        <f>SUM(B194:B213)</f>
        <v>249024</v>
      </c>
      <c r="C214" s="17">
        <f>SUM(C194:C213)</f>
        <v>60</v>
      </c>
      <c r="D214" s="17">
        <f>SUM(D194:D213)*1.25</f>
        <v>933840</v>
      </c>
    </row>
    <row r="215" spans="1:4">
      <c r="A215" s="19" t="s">
        <v>27</v>
      </c>
      <c r="B215" s="11">
        <f>B214+B177</f>
        <v>1494144</v>
      </c>
      <c r="C215" s="11"/>
      <c r="D215" s="11">
        <f>D214+D177</f>
        <v>5603040</v>
      </c>
    </row>
    <row r="218" spans="1:4">
      <c r="A218" s="65" t="s">
        <v>32</v>
      </c>
      <c r="B218" s="66"/>
      <c r="C218" s="66"/>
      <c r="D218" s="66"/>
    </row>
    <row r="219" spans="1:4">
      <c r="A219" s="16" t="s">
        <v>7</v>
      </c>
      <c r="B219" s="16" t="s">
        <v>8</v>
      </c>
      <c r="C219" s="16" t="s">
        <v>10</v>
      </c>
      <c r="D219" s="16" t="s">
        <v>2</v>
      </c>
    </row>
    <row r="220" spans="1:4">
      <c r="A220" s="1" t="str">
        <f>A194</f>
        <v>Mobiltelefon - projektmenedzser</v>
      </c>
      <c r="B220" s="8">
        <f>B194</f>
        <v>15000</v>
      </c>
      <c r="C220" s="8">
        <v>3</v>
      </c>
      <c r="D220" s="8">
        <f>B220*C220</f>
        <v>45000</v>
      </c>
    </row>
    <row r="221" spans="1:4">
      <c r="A221" s="1" t="str">
        <f t="shared" ref="A221:B239" si="17">A195</f>
        <v>Mobiltelefon - mérnök</v>
      </c>
      <c r="B221" s="8">
        <f t="shared" si="17"/>
        <v>10000</v>
      </c>
      <c r="C221" s="8">
        <v>3</v>
      </c>
      <c r="D221" s="8">
        <f t="shared" ref="D221:D239" si="18">B221*C221</f>
        <v>30000</v>
      </c>
    </row>
    <row r="222" spans="1:4">
      <c r="A222" s="1" t="str">
        <f t="shared" si="17"/>
        <v>Vezetékes telefon, internet</v>
      </c>
      <c r="B222" s="8">
        <f t="shared" si="17"/>
        <v>12000</v>
      </c>
      <c r="C222" s="8">
        <v>3</v>
      </c>
      <c r="D222" s="8">
        <f t="shared" si="18"/>
        <v>36000</v>
      </c>
    </row>
    <row r="223" spans="1:4">
      <c r="A223" s="1" t="str">
        <f t="shared" si="17"/>
        <v>Internet mobil</v>
      </c>
      <c r="B223" s="8">
        <f t="shared" si="17"/>
        <v>5000</v>
      </c>
      <c r="C223" s="8">
        <v>3</v>
      </c>
      <c r="D223" s="8">
        <f t="shared" si="18"/>
        <v>15000</v>
      </c>
    </row>
    <row r="224" spans="1:4">
      <c r="A224" s="1" t="str">
        <f t="shared" si="17"/>
        <v>Áram</v>
      </c>
      <c r="B224" s="8">
        <f t="shared" si="17"/>
        <v>37305</v>
      </c>
      <c r="C224" s="8">
        <v>3</v>
      </c>
      <c r="D224" s="8">
        <f t="shared" si="18"/>
        <v>111915</v>
      </c>
    </row>
    <row r="225" spans="1:4">
      <c r="A225" s="1" t="str">
        <f t="shared" si="17"/>
        <v>Gáz</v>
      </c>
      <c r="B225" s="8">
        <f t="shared" si="17"/>
        <v>54462</v>
      </c>
      <c r="C225" s="8">
        <v>3</v>
      </c>
      <c r="D225" s="8">
        <f t="shared" si="18"/>
        <v>163386</v>
      </c>
    </row>
    <row r="226" spans="1:4">
      <c r="A226" s="1" t="str">
        <f t="shared" si="17"/>
        <v>Víz</v>
      </c>
      <c r="B226" s="8">
        <f t="shared" si="17"/>
        <v>2520</v>
      </c>
      <c r="C226" s="8">
        <v>3</v>
      </c>
      <c r="D226" s="8">
        <f t="shared" si="18"/>
        <v>7560</v>
      </c>
    </row>
    <row r="227" spans="1:4">
      <c r="A227" s="1" t="str">
        <f t="shared" si="17"/>
        <v>Csatornadíj</v>
      </c>
      <c r="B227" s="8">
        <f t="shared" si="17"/>
        <v>4087</v>
      </c>
      <c r="C227" s="8">
        <v>3</v>
      </c>
      <c r="D227" s="8">
        <f t="shared" si="18"/>
        <v>12261</v>
      </c>
    </row>
    <row r="228" spans="1:4">
      <c r="A228" s="1" t="str">
        <f t="shared" si="17"/>
        <v>Szemétszállítás</v>
      </c>
      <c r="B228" s="8">
        <f t="shared" si="17"/>
        <v>2720</v>
      </c>
      <c r="C228" s="8">
        <v>3</v>
      </c>
      <c r="D228" s="8">
        <f t="shared" si="18"/>
        <v>8160</v>
      </c>
    </row>
    <row r="229" spans="1:4">
      <c r="A229" s="1" t="str">
        <f t="shared" si="17"/>
        <v>Takarítás</v>
      </c>
      <c r="B229" s="8">
        <f t="shared" si="17"/>
        <v>18685</v>
      </c>
      <c r="C229" s="8">
        <v>3</v>
      </c>
      <c r="D229" s="8">
        <f t="shared" si="18"/>
        <v>56055</v>
      </c>
    </row>
    <row r="230" spans="1:4">
      <c r="A230" s="1" t="str">
        <f t="shared" si="17"/>
        <v>Őrzés</v>
      </c>
      <c r="B230" s="8">
        <f t="shared" si="17"/>
        <v>40845</v>
      </c>
      <c r="C230" s="8">
        <v>3</v>
      </c>
      <c r="D230" s="8">
        <f t="shared" si="18"/>
        <v>122535</v>
      </c>
    </row>
    <row r="231" spans="1:4">
      <c r="A231" s="1" t="str">
        <f t="shared" si="17"/>
        <v>Nyomtatvány, irodaszer</v>
      </c>
      <c r="B231" s="8">
        <f t="shared" si="17"/>
        <v>12400</v>
      </c>
      <c r="C231" s="8">
        <v>3</v>
      </c>
      <c r="D231" s="8">
        <f t="shared" si="18"/>
        <v>37200</v>
      </c>
    </row>
    <row r="232" spans="1:4">
      <c r="A232" s="1" t="str">
        <f t="shared" si="17"/>
        <v>Anyagköltség (tisztítószer, egyéb anyag)</v>
      </c>
      <c r="B232" s="8">
        <f t="shared" si="17"/>
        <v>12000</v>
      </c>
      <c r="C232" s="8">
        <v>3</v>
      </c>
      <c r="D232" s="8">
        <f t="shared" si="18"/>
        <v>36000</v>
      </c>
    </row>
    <row r="233" spans="1:4">
      <c r="A233" s="1" t="str">
        <f t="shared" si="17"/>
        <v>Posta költség</v>
      </c>
      <c r="B233" s="8">
        <f t="shared" si="17"/>
        <v>2000</v>
      </c>
      <c r="C233" s="8">
        <v>3</v>
      </c>
      <c r="D233" s="8">
        <f t="shared" si="18"/>
        <v>6000</v>
      </c>
    </row>
    <row r="234" spans="1:4">
      <c r="A234" s="1" t="str">
        <f t="shared" si="17"/>
        <v>Szakkönyv, folyóirat, web felület kezelés</v>
      </c>
      <c r="B234" s="8">
        <f t="shared" si="17"/>
        <v>10000</v>
      </c>
      <c r="C234" s="8">
        <v>3</v>
      </c>
      <c r="D234" s="8">
        <f t="shared" si="18"/>
        <v>30000</v>
      </c>
    </row>
    <row r="235" spans="1:4">
      <c r="A235" s="1" t="str">
        <f t="shared" si="17"/>
        <v>Hirdetés, reklám költség</v>
      </c>
      <c r="B235" s="8">
        <f t="shared" si="17"/>
        <v>0</v>
      </c>
      <c r="C235" s="8">
        <v>3</v>
      </c>
      <c r="D235" s="8">
        <f t="shared" si="18"/>
        <v>0</v>
      </c>
    </row>
    <row r="236" spans="1:4">
      <c r="A236" s="1" t="str">
        <f t="shared" si="17"/>
        <v>Egészségügyi szolgáltatás</v>
      </c>
      <c r="B236" s="8">
        <f t="shared" si="17"/>
        <v>0</v>
      </c>
      <c r="C236" s="8">
        <v>3</v>
      </c>
      <c r="D236" s="8">
        <f t="shared" si="18"/>
        <v>0</v>
      </c>
    </row>
    <row r="237" spans="1:4">
      <c r="A237" s="1" t="str">
        <f t="shared" si="17"/>
        <v>Tagsági díj</v>
      </c>
      <c r="B237" s="8">
        <f t="shared" si="17"/>
        <v>0</v>
      </c>
      <c r="C237" s="8">
        <v>3</v>
      </c>
      <c r="D237" s="8">
        <f t="shared" si="18"/>
        <v>0</v>
      </c>
    </row>
    <row r="238" spans="1:4">
      <c r="A238" s="1" t="str">
        <f t="shared" si="17"/>
        <v>Továbbképzés, tanfolyam</v>
      </c>
      <c r="B238" s="8">
        <f t="shared" si="17"/>
        <v>10000</v>
      </c>
      <c r="C238" s="8">
        <v>3</v>
      </c>
      <c r="D238" s="8">
        <f t="shared" si="18"/>
        <v>30000</v>
      </c>
    </row>
    <row r="239" spans="1:4">
      <c r="A239" s="1" t="str">
        <f t="shared" si="17"/>
        <v>Reprezentáció</v>
      </c>
      <c r="B239" s="8">
        <f t="shared" si="17"/>
        <v>0</v>
      </c>
      <c r="C239" s="8">
        <v>3</v>
      </c>
      <c r="D239" s="8">
        <f t="shared" si="18"/>
        <v>0</v>
      </c>
    </row>
    <row r="240" spans="1:4">
      <c r="A240" s="18" t="s">
        <v>26</v>
      </c>
      <c r="B240" s="17">
        <f>SUM(B220:B239)</f>
        <v>249024</v>
      </c>
      <c r="C240" s="17">
        <f>SUM(C220:C239)</f>
        <v>60</v>
      </c>
      <c r="D240" s="17">
        <f>SUM(D220:D239)*1.25</f>
        <v>933840</v>
      </c>
    </row>
    <row r="241" spans="1:15">
      <c r="A241" s="19" t="s">
        <v>27</v>
      </c>
      <c r="B241" s="11">
        <f>B240+B215</f>
        <v>1743168</v>
      </c>
      <c r="C241" s="11"/>
      <c r="D241" s="11">
        <f>D240+D215</f>
        <v>6536880</v>
      </c>
    </row>
    <row r="242" spans="1:15">
      <c r="A242" s="19"/>
      <c r="B242" s="11"/>
      <c r="C242" s="11"/>
      <c r="D242" s="11"/>
    </row>
    <row r="243" spans="1:15">
      <c r="A243" s="64" t="s">
        <v>107</v>
      </c>
      <c r="B243" s="64"/>
      <c r="K243" s="28"/>
      <c r="L243" s="28"/>
      <c r="M243" s="9"/>
      <c r="N243" s="9"/>
      <c r="O243" s="9"/>
    </row>
    <row r="244" spans="1:15" ht="45" customHeight="1">
      <c r="A244" s="58" t="s">
        <v>104</v>
      </c>
      <c r="B244" s="59"/>
      <c r="D244" s="60"/>
      <c r="E244" s="63"/>
      <c r="F244" s="63"/>
      <c r="K244" s="28"/>
      <c r="L244" s="28"/>
      <c r="M244" s="9"/>
      <c r="N244" s="9"/>
      <c r="O244" s="9"/>
    </row>
    <row r="245" spans="1:15" ht="45" customHeight="1">
      <c r="A245" s="60" t="s">
        <v>83</v>
      </c>
      <c r="B245" s="55"/>
      <c r="D245" s="60"/>
      <c r="E245" s="63"/>
      <c r="F245" s="63"/>
      <c r="K245" s="29"/>
      <c r="L245" s="29"/>
      <c r="M245" s="30"/>
      <c r="N245" s="30"/>
      <c r="O245" s="30"/>
    </row>
    <row r="246" spans="1:15" ht="13.2">
      <c r="A246" s="42"/>
      <c r="B246" s="40"/>
      <c r="K246" s="29"/>
      <c r="L246" s="29"/>
      <c r="M246" s="30"/>
      <c r="N246" s="30"/>
      <c r="O246" s="30"/>
    </row>
    <row r="247" spans="1:15" ht="22.5" customHeight="1">
      <c r="A247" s="60"/>
      <c r="B247" s="55"/>
      <c r="K247" s="29"/>
      <c r="L247" s="29"/>
      <c r="M247" s="30"/>
      <c r="N247" s="30"/>
      <c r="O247" s="30"/>
    </row>
    <row r="248" spans="1:15" ht="22.5" customHeight="1">
      <c r="A248" s="42"/>
      <c r="B248" s="40"/>
      <c r="K248" s="29"/>
      <c r="L248" s="29"/>
      <c r="M248" s="30"/>
      <c r="N248" s="30"/>
      <c r="O248" s="30"/>
    </row>
    <row r="249" spans="1:15" ht="22.5" customHeight="1">
      <c r="A249" s="60"/>
      <c r="B249" s="60"/>
      <c r="K249" s="29"/>
      <c r="L249" s="29"/>
      <c r="M249" s="30"/>
      <c r="N249" s="30"/>
      <c r="O249" s="30"/>
    </row>
    <row r="250" spans="1:15" ht="22.5" customHeight="1">
      <c r="A250" s="60"/>
      <c r="B250" s="60"/>
      <c r="K250" s="29"/>
      <c r="L250" s="29"/>
      <c r="M250" s="30"/>
      <c r="N250" s="30"/>
      <c r="O250" s="30"/>
    </row>
    <row r="251" spans="1:15" ht="22.5" customHeight="1">
      <c r="A251" s="60"/>
      <c r="B251" s="60"/>
      <c r="K251" s="29"/>
      <c r="L251" s="29"/>
      <c r="M251" s="30"/>
      <c r="N251" s="30"/>
      <c r="O251" s="30"/>
    </row>
    <row r="252" spans="1:15" ht="22.5" customHeight="1">
      <c r="A252" s="60"/>
      <c r="B252" s="60"/>
      <c r="K252" s="29"/>
      <c r="L252" s="29"/>
      <c r="M252" s="30"/>
      <c r="N252" s="30"/>
      <c r="O252" s="30"/>
    </row>
    <row r="253" spans="1:15" ht="22.5" customHeight="1">
      <c r="A253" s="60"/>
      <c r="B253" s="60"/>
      <c r="K253" s="29"/>
      <c r="L253" s="29"/>
      <c r="M253" s="30"/>
      <c r="N253" s="30"/>
      <c r="O253" s="30"/>
    </row>
    <row r="254" spans="1:15">
      <c r="A254" s="19"/>
      <c r="B254" s="11"/>
      <c r="C254" s="11"/>
      <c r="D254" s="11"/>
    </row>
    <row r="257" spans="1:4">
      <c r="A257" s="65" t="s">
        <v>33</v>
      </c>
      <c r="B257" s="66"/>
      <c r="C257" s="66"/>
      <c r="D257" s="66"/>
    </row>
    <row r="258" spans="1:4">
      <c r="A258" s="16" t="s">
        <v>7</v>
      </c>
      <c r="B258" s="16" t="s">
        <v>8</v>
      </c>
      <c r="C258" s="16" t="s">
        <v>10</v>
      </c>
      <c r="D258" s="16" t="s">
        <v>2</v>
      </c>
    </row>
    <row r="259" spans="1:4">
      <c r="A259" s="1" t="str">
        <f>A220</f>
        <v>Mobiltelefon - projektmenedzser</v>
      </c>
      <c r="B259" s="8">
        <f>B220</f>
        <v>15000</v>
      </c>
      <c r="C259" s="8">
        <v>3</v>
      </c>
      <c r="D259" s="8">
        <f>B259*C259</f>
        <v>45000</v>
      </c>
    </row>
    <row r="260" spans="1:4">
      <c r="A260" s="1" t="str">
        <f t="shared" ref="A260:B260" si="19">A221</f>
        <v>Mobiltelefon - mérnök</v>
      </c>
      <c r="B260" s="8">
        <f t="shared" si="19"/>
        <v>10000</v>
      </c>
      <c r="C260" s="8">
        <v>3</v>
      </c>
      <c r="D260" s="8">
        <f t="shared" ref="D260:D278" si="20">B260*C260</f>
        <v>30000</v>
      </c>
    </row>
    <row r="261" spans="1:4">
      <c r="A261" s="1" t="str">
        <f t="shared" ref="A261:B261" si="21">A222</f>
        <v>Vezetékes telefon, internet</v>
      </c>
      <c r="B261" s="8">
        <f t="shared" si="21"/>
        <v>12000</v>
      </c>
      <c r="C261" s="8">
        <v>3</v>
      </c>
      <c r="D261" s="8">
        <f t="shared" si="20"/>
        <v>36000</v>
      </c>
    </row>
    <row r="262" spans="1:4">
      <c r="A262" s="1" t="str">
        <f t="shared" ref="A262:B262" si="22">A223</f>
        <v>Internet mobil</v>
      </c>
      <c r="B262" s="8">
        <f t="shared" si="22"/>
        <v>5000</v>
      </c>
      <c r="C262" s="8">
        <v>3</v>
      </c>
      <c r="D262" s="8">
        <f t="shared" si="20"/>
        <v>15000</v>
      </c>
    </row>
    <row r="263" spans="1:4">
      <c r="A263" s="1" t="str">
        <f t="shared" ref="A263:B263" si="23">A224</f>
        <v>Áram</v>
      </c>
      <c r="B263" s="8">
        <f t="shared" si="23"/>
        <v>37305</v>
      </c>
      <c r="C263" s="8">
        <v>3</v>
      </c>
      <c r="D263" s="8">
        <f t="shared" si="20"/>
        <v>111915</v>
      </c>
    </row>
    <row r="264" spans="1:4">
      <c r="A264" s="1" t="str">
        <f t="shared" ref="A264:B264" si="24">A225</f>
        <v>Gáz</v>
      </c>
      <c r="B264" s="8">
        <f t="shared" si="24"/>
        <v>54462</v>
      </c>
      <c r="C264" s="8">
        <v>3</v>
      </c>
      <c r="D264" s="8">
        <f t="shared" si="20"/>
        <v>163386</v>
      </c>
    </row>
    <row r="265" spans="1:4">
      <c r="A265" s="1" t="str">
        <f t="shared" ref="A265:B265" si="25">A226</f>
        <v>Víz</v>
      </c>
      <c r="B265" s="8">
        <f t="shared" si="25"/>
        <v>2520</v>
      </c>
      <c r="C265" s="8">
        <v>3</v>
      </c>
      <c r="D265" s="8">
        <f t="shared" si="20"/>
        <v>7560</v>
      </c>
    </row>
    <row r="266" spans="1:4">
      <c r="A266" s="1" t="str">
        <f t="shared" ref="A266:B266" si="26">A227</f>
        <v>Csatornadíj</v>
      </c>
      <c r="B266" s="8">
        <f t="shared" si="26"/>
        <v>4087</v>
      </c>
      <c r="C266" s="8">
        <v>3</v>
      </c>
      <c r="D266" s="8">
        <f t="shared" si="20"/>
        <v>12261</v>
      </c>
    </row>
    <row r="267" spans="1:4">
      <c r="A267" s="1" t="str">
        <f t="shared" ref="A267:B267" si="27">A228</f>
        <v>Szemétszállítás</v>
      </c>
      <c r="B267" s="8">
        <f t="shared" si="27"/>
        <v>2720</v>
      </c>
      <c r="C267" s="8">
        <v>3</v>
      </c>
      <c r="D267" s="8">
        <f t="shared" si="20"/>
        <v>8160</v>
      </c>
    </row>
    <row r="268" spans="1:4">
      <c r="A268" s="1" t="str">
        <f t="shared" ref="A268:B268" si="28">A229</f>
        <v>Takarítás</v>
      </c>
      <c r="B268" s="8">
        <f t="shared" si="28"/>
        <v>18685</v>
      </c>
      <c r="C268" s="8">
        <v>3</v>
      </c>
      <c r="D268" s="8">
        <f t="shared" si="20"/>
        <v>56055</v>
      </c>
    </row>
    <row r="269" spans="1:4">
      <c r="A269" s="1" t="str">
        <f t="shared" ref="A269:B269" si="29">A230</f>
        <v>Őrzés</v>
      </c>
      <c r="B269" s="8">
        <f t="shared" si="29"/>
        <v>40845</v>
      </c>
      <c r="C269" s="8">
        <v>3</v>
      </c>
      <c r="D269" s="8">
        <f t="shared" si="20"/>
        <v>122535</v>
      </c>
    </row>
    <row r="270" spans="1:4">
      <c r="A270" s="1" t="str">
        <f t="shared" ref="A270:B270" si="30">A231</f>
        <v>Nyomtatvány, irodaszer</v>
      </c>
      <c r="B270" s="8">
        <f t="shared" si="30"/>
        <v>12400</v>
      </c>
      <c r="C270" s="8">
        <v>3</v>
      </c>
      <c r="D270" s="8">
        <f t="shared" si="20"/>
        <v>37200</v>
      </c>
    </row>
    <row r="271" spans="1:4">
      <c r="A271" s="1" t="str">
        <f t="shared" ref="A271:B271" si="31">A232</f>
        <v>Anyagköltség (tisztítószer, egyéb anyag)</v>
      </c>
      <c r="B271" s="8">
        <f t="shared" si="31"/>
        <v>12000</v>
      </c>
      <c r="C271" s="8">
        <v>3</v>
      </c>
      <c r="D271" s="8">
        <f t="shared" si="20"/>
        <v>36000</v>
      </c>
    </row>
    <row r="272" spans="1:4">
      <c r="A272" s="1" t="str">
        <f t="shared" ref="A272:B272" si="32">A233</f>
        <v>Posta költség</v>
      </c>
      <c r="B272" s="8">
        <f t="shared" si="32"/>
        <v>2000</v>
      </c>
      <c r="C272" s="8">
        <v>3</v>
      </c>
      <c r="D272" s="8">
        <f t="shared" si="20"/>
        <v>6000</v>
      </c>
    </row>
    <row r="273" spans="1:4">
      <c r="A273" s="1" t="str">
        <f t="shared" ref="A273:B273" si="33">A234</f>
        <v>Szakkönyv, folyóirat, web felület kezelés</v>
      </c>
      <c r="B273" s="8">
        <f t="shared" si="33"/>
        <v>10000</v>
      </c>
      <c r="C273" s="8">
        <v>3</v>
      </c>
      <c r="D273" s="8">
        <f t="shared" si="20"/>
        <v>30000</v>
      </c>
    </row>
    <row r="274" spans="1:4">
      <c r="A274" s="1" t="str">
        <f t="shared" ref="A274:B274" si="34">A235</f>
        <v>Hirdetés, reklám költség</v>
      </c>
      <c r="B274" s="8">
        <f t="shared" si="34"/>
        <v>0</v>
      </c>
      <c r="C274" s="8">
        <v>3</v>
      </c>
      <c r="D274" s="8">
        <f t="shared" si="20"/>
        <v>0</v>
      </c>
    </row>
    <row r="275" spans="1:4">
      <c r="A275" s="1" t="str">
        <f t="shared" ref="A275:B275" si="35">A236</f>
        <v>Egészségügyi szolgáltatás</v>
      </c>
      <c r="B275" s="8">
        <f t="shared" si="35"/>
        <v>0</v>
      </c>
      <c r="C275" s="8">
        <v>3</v>
      </c>
      <c r="D275" s="8">
        <f t="shared" si="20"/>
        <v>0</v>
      </c>
    </row>
    <row r="276" spans="1:4">
      <c r="A276" s="1" t="str">
        <f t="shared" ref="A276:B276" si="36">A237</f>
        <v>Tagsági díj</v>
      </c>
      <c r="B276" s="8">
        <f t="shared" si="36"/>
        <v>0</v>
      </c>
      <c r="C276" s="8">
        <v>3</v>
      </c>
      <c r="D276" s="8">
        <f t="shared" si="20"/>
        <v>0</v>
      </c>
    </row>
    <row r="277" spans="1:4">
      <c r="A277" s="1" t="str">
        <f t="shared" ref="A277:B277" si="37">A238</f>
        <v>Továbbképzés, tanfolyam</v>
      </c>
      <c r="B277" s="8">
        <f t="shared" si="37"/>
        <v>10000</v>
      </c>
      <c r="C277" s="8">
        <v>3</v>
      </c>
      <c r="D277" s="8">
        <f t="shared" si="20"/>
        <v>30000</v>
      </c>
    </row>
    <row r="278" spans="1:4">
      <c r="A278" s="1" t="str">
        <f t="shared" ref="A278:B278" si="38">A239</f>
        <v>Reprezentáció</v>
      </c>
      <c r="B278" s="8">
        <f t="shared" si="38"/>
        <v>0</v>
      </c>
      <c r="C278" s="8">
        <v>3</v>
      </c>
      <c r="D278" s="8">
        <f t="shared" si="20"/>
        <v>0</v>
      </c>
    </row>
    <row r="279" spans="1:4">
      <c r="A279" s="18" t="s">
        <v>26</v>
      </c>
      <c r="B279" s="17">
        <f>SUM(B259:B278)</f>
        <v>249024</v>
      </c>
      <c r="C279" s="17">
        <f>SUM(C259:C278)</f>
        <v>60</v>
      </c>
      <c r="D279" s="17">
        <f>SUM(D259:D278)*1.25</f>
        <v>933840</v>
      </c>
    </row>
    <row r="280" spans="1:4">
      <c r="A280" s="19" t="s">
        <v>27</v>
      </c>
      <c r="B280" s="11">
        <f>B279+B241</f>
        <v>1992192</v>
      </c>
      <c r="C280" s="11"/>
      <c r="D280" s="11">
        <f>D279+D241</f>
        <v>7470720</v>
      </c>
    </row>
    <row r="283" spans="1:4">
      <c r="A283" s="65" t="s">
        <v>60</v>
      </c>
      <c r="B283" s="66"/>
      <c r="C283" s="66"/>
      <c r="D283" s="66"/>
    </row>
    <row r="284" spans="1:4">
      <c r="A284" s="16" t="s">
        <v>7</v>
      </c>
      <c r="B284" s="16" t="s">
        <v>8</v>
      </c>
      <c r="C284" s="16" t="s">
        <v>10</v>
      </c>
      <c r="D284" s="16" t="s">
        <v>2</v>
      </c>
    </row>
    <row r="285" spans="1:4">
      <c r="A285" s="1" t="str">
        <f>A194</f>
        <v>Mobiltelefon - projektmenedzser</v>
      </c>
      <c r="B285" s="8">
        <f>B194</f>
        <v>15000</v>
      </c>
      <c r="C285" s="8">
        <v>3</v>
      </c>
      <c r="D285" s="8">
        <f>B285*C285</f>
        <v>45000</v>
      </c>
    </row>
    <row r="286" spans="1:4">
      <c r="A286" s="1" t="str">
        <f t="shared" ref="A286:B304" si="39">A195</f>
        <v>Mobiltelefon - mérnök</v>
      </c>
      <c r="B286" s="8">
        <f t="shared" si="39"/>
        <v>10000</v>
      </c>
      <c r="C286" s="8">
        <f>C285</f>
        <v>3</v>
      </c>
      <c r="D286" s="8">
        <f t="shared" ref="D286:D304" si="40">B286*C286</f>
        <v>30000</v>
      </c>
    </row>
    <row r="287" spans="1:4">
      <c r="A287" s="1" t="str">
        <f t="shared" si="39"/>
        <v>Vezetékes telefon, internet</v>
      </c>
      <c r="B287" s="8">
        <f t="shared" si="39"/>
        <v>12000</v>
      </c>
      <c r="C287" s="8">
        <f t="shared" ref="C287:C304" si="41">C286</f>
        <v>3</v>
      </c>
      <c r="D287" s="8">
        <f t="shared" si="40"/>
        <v>36000</v>
      </c>
    </row>
    <row r="288" spans="1:4">
      <c r="A288" s="1" t="str">
        <f t="shared" si="39"/>
        <v>Internet mobil</v>
      </c>
      <c r="B288" s="8">
        <f t="shared" si="39"/>
        <v>5000</v>
      </c>
      <c r="C288" s="8">
        <f t="shared" si="41"/>
        <v>3</v>
      </c>
      <c r="D288" s="8">
        <f t="shared" si="40"/>
        <v>15000</v>
      </c>
    </row>
    <row r="289" spans="1:4">
      <c r="A289" s="1" t="str">
        <f t="shared" si="39"/>
        <v>Áram</v>
      </c>
      <c r="B289" s="8">
        <f t="shared" si="39"/>
        <v>37305</v>
      </c>
      <c r="C289" s="8">
        <f t="shared" si="41"/>
        <v>3</v>
      </c>
      <c r="D289" s="8">
        <f t="shared" si="40"/>
        <v>111915</v>
      </c>
    </row>
    <row r="290" spans="1:4">
      <c r="A290" s="1" t="str">
        <f t="shared" si="39"/>
        <v>Gáz</v>
      </c>
      <c r="B290" s="8">
        <f t="shared" si="39"/>
        <v>54462</v>
      </c>
      <c r="C290" s="8">
        <f t="shared" si="41"/>
        <v>3</v>
      </c>
      <c r="D290" s="8">
        <f t="shared" si="40"/>
        <v>163386</v>
      </c>
    </row>
    <row r="291" spans="1:4">
      <c r="A291" s="1" t="str">
        <f t="shared" si="39"/>
        <v>Víz</v>
      </c>
      <c r="B291" s="8">
        <f t="shared" si="39"/>
        <v>2520</v>
      </c>
      <c r="C291" s="8">
        <f t="shared" si="41"/>
        <v>3</v>
      </c>
      <c r="D291" s="8">
        <f t="shared" si="40"/>
        <v>7560</v>
      </c>
    </row>
    <row r="292" spans="1:4">
      <c r="A292" s="1" t="str">
        <f t="shared" si="39"/>
        <v>Csatornadíj</v>
      </c>
      <c r="B292" s="8">
        <f t="shared" si="39"/>
        <v>4087</v>
      </c>
      <c r="C292" s="8">
        <f t="shared" si="41"/>
        <v>3</v>
      </c>
      <c r="D292" s="8">
        <f t="shared" si="40"/>
        <v>12261</v>
      </c>
    </row>
    <row r="293" spans="1:4">
      <c r="A293" s="1" t="str">
        <f t="shared" si="39"/>
        <v>Szemétszállítás</v>
      </c>
      <c r="B293" s="8">
        <f t="shared" si="39"/>
        <v>2720</v>
      </c>
      <c r="C293" s="8">
        <f t="shared" si="41"/>
        <v>3</v>
      </c>
      <c r="D293" s="8">
        <f t="shared" si="40"/>
        <v>8160</v>
      </c>
    </row>
    <row r="294" spans="1:4">
      <c r="A294" s="1" t="str">
        <f t="shared" si="39"/>
        <v>Takarítás</v>
      </c>
      <c r="B294" s="8">
        <f t="shared" si="39"/>
        <v>18685</v>
      </c>
      <c r="C294" s="8">
        <f t="shared" si="41"/>
        <v>3</v>
      </c>
      <c r="D294" s="8">
        <f t="shared" si="40"/>
        <v>56055</v>
      </c>
    </row>
    <row r="295" spans="1:4">
      <c r="A295" s="1" t="str">
        <f t="shared" si="39"/>
        <v>Őrzés</v>
      </c>
      <c r="B295" s="8">
        <f t="shared" si="39"/>
        <v>40845</v>
      </c>
      <c r="C295" s="8">
        <f t="shared" si="41"/>
        <v>3</v>
      </c>
      <c r="D295" s="8">
        <f t="shared" si="40"/>
        <v>122535</v>
      </c>
    </row>
    <row r="296" spans="1:4">
      <c r="A296" s="1" t="str">
        <f t="shared" si="39"/>
        <v>Nyomtatvány, irodaszer</v>
      </c>
      <c r="B296" s="8">
        <f t="shared" si="39"/>
        <v>12400</v>
      </c>
      <c r="C296" s="8">
        <f t="shared" si="41"/>
        <v>3</v>
      </c>
      <c r="D296" s="8">
        <f t="shared" si="40"/>
        <v>37200</v>
      </c>
    </row>
    <row r="297" spans="1:4">
      <c r="A297" s="1" t="str">
        <f t="shared" si="39"/>
        <v>Anyagköltség (tisztítószer, egyéb anyag)</v>
      </c>
      <c r="B297" s="8">
        <f t="shared" si="39"/>
        <v>12000</v>
      </c>
      <c r="C297" s="8">
        <f t="shared" si="41"/>
        <v>3</v>
      </c>
      <c r="D297" s="8">
        <f t="shared" si="40"/>
        <v>36000</v>
      </c>
    </row>
    <row r="298" spans="1:4">
      <c r="A298" s="1" t="str">
        <f t="shared" si="39"/>
        <v>Posta költség</v>
      </c>
      <c r="B298" s="8">
        <f t="shared" si="39"/>
        <v>2000</v>
      </c>
      <c r="C298" s="8">
        <f t="shared" si="41"/>
        <v>3</v>
      </c>
      <c r="D298" s="8">
        <f t="shared" si="40"/>
        <v>6000</v>
      </c>
    </row>
    <row r="299" spans="1:4">
      <c r="A299" s="1" t="str">
        <f t="shared" si="39"/>
        <v>Szakkönyv, folyóirat, web felület kezelés</v>
      </c>
      <c r="B299" s="8">
        <f t="shared" si="39"/>
        <v>10000</v>
      </c>
      <c r="C299" s="8">
        <f t="shared" si="41"/>
        <v>3</v>
      </c>
      <c r="D299" s="8">
        <f t="shared" si="40"/>
        <v>30000</v>
      </c>
    </row>
    <row r="300" spans="1:4">
      <c r="A300" s="1" t="str">
        <f t="shared" si="39"/>
        <v>Hirdetés, reklám költség</v>
      </c>
      <c r="B300" s="8">
        <f t="shared" si="39"/>
        <v>0</v>
      </c>
      <c r="C300" s="8">
        <f t="shared" si="41"/>
        <v>3</v>
      </c>
      <c r="D300" s="8">
        <f t="shared" si="40"/>
        <v>0</v>
      </c>
    </row>
    <row r="301" spans="1:4">
      <c r="A301" s="1" t="str">
        <f t="shared" si="39"/>
        <v>Egészségügyi szolgáltatás</v>
      </c>
      <c r="B301" s="8">
        <f t="shared" si="39"/>
        <v>0</v>
      </c>
      <c r="C301" s="8">
        <f t="shared" si="41"/>
        <v>3</v>
      </c>
      <c r="D301" s="8">
        <f t="shared" si="40"/>
        <v>0</v>
      </c>
    </row>
    <row r="302" spans="1:4">
      <c r="A302" s="1" t="str">
        <f t="shared" si="39"/>
        <v>Tagsági díj</v>
      </c>
      <c r="B302" s="8">
        <f t="shared" si="39"/>
        <v>0</v>
      </c>
      <c r="C302" s="8">
        <f t="shared" si="41"/>
        <v>3</v>
      </c>
      <c r="D302" s="8">
        <f t="shared" si="40"/>
        <v>0</v>
      </c>
    </row>
    <row r="303" spans="1:4">
      <c r="A303" s="1" t="str">
        <f t="shared" si="39"/>
        <v>Továbbképzés, tanfolyam</v>
      </c>
      <c r="B303" s="8">
        <f t="shared" si="39"/>
        <v>10000</v>
      </c>
      <c r="C303" s="8">
        <f t="shared" si="41"/>
        <v>3</v>
      </c>
      <c r="D303" s="8">
        <f t="shared" si="40"/>
        <v>30000</v>
      </c>
    </row>
    <row r="304" spans="1:4">
      <c r="A304" s="1" t="str">
        <f t="shared" si="39"/>
        <v>Reprezentáció</v>
      </c>
      <c r="B304" s="8">
        <f t="shared" si="39"/>
        <v>0</v>
      </c>
      <c r="C304" s="8">
        <f t="shared" si="41"/>
        <v>3</v>
      </c>
      <c r="D304" s="8">
        <f t="shared" si="40"/>
        <v>0</v>
      </c>
    </row>
    <row r="305" spans="1:15">
      <c r="A305" s="18" t="s">
        <v>26</v>
      </c>
      <c r="B305" s="17">
        <f>SUM(B285:B304)</f>
        <v>249024</v>
      </c>
      <c r="C305" s="17">
        <f>SUM(C285:C304)</f>
        <v>60</v>
      </c>
      <c r="D305" s="17">
        <f>SUM(D285:D304)*1.25</f>
        <v>933840</v>
      </c>
    </row>
    <row r="306" spans="1:15">
      <c r="A306" s="19" t="s">
        <v>27</v>
      </c>
      <c r="B306" s="11">
        <f>B305+B280</f>
        <v>2241216</v>
      </c>
      <c r="C306" s="11"/>
      <c r="D306" s="11">
        <f>D305+D280</f>
        <v>8404560</v>
      </c>
    </row>
    <row r="307" spans="1:15">
      <c r="A307" s="19"/>
      <c r="B307" s="11"/>
      <c r="C307" s="11"/>
      <c r="D307" s="11"/>
    </row>
    <row r="308" spans="1:15">
      <c r="A308" s="64" t="s">
        <v>106</v>
      </c>
      <c r="B308" s="64"/>
      <c r="K308" s="28"/>
      <c r="L308" s="28"/>
      <c r="M308" s="9"/>
      <c r="N308" s="9"/>
      <c r="O308" s="9"/>
    </row>
    <row r="309" spans="1:15" ht="45" customHeight="1">
      <c r="A309" s="58" t="s">
        <v>104</v>
      </c>
      <c r="B309" s="59"/>
      <c r="D309" s="60"/>
      <c r="E309" s="63"/>
      <c r="F309" s="63"/>
      <c r="K309" s="28"/>
      <c r="L309" s="28"/>
      <c r="M309" s="9"/>
      <c r="N309" s="9"/>
      <c r="O309" s="9"/>
    </row>
    <row r="310" spans="1:15" ht="45" customHeight="1">
      <c r="A310" s="60" t="s">
        <v>83</v>
      </c>
      <c r="B310" s="55"/>
      <c r="D310" s="60"/>
      <c r="E310" s="63"/>
      <c r="F310" s="63"/>
      <c r="K310" s="29"/>
      <c r="L310" s="29"/>
      <c r="M310" s="30"/>
      <c r="N310" s="30"/>
      <c r="O310" s="30"/>
    </row>
    <row r="311" spans="1:15" ht="13.2">
      <c r="A311" s="42"/>
      <c r="B311" s="40"/>
      <c r="K311" s="29"/>
      <c r="L311" s="29"/>
      <c r="M311" s="30"/>
      <c r="N311" s="30"/>
      <c r="O311" s="30"/>
    </row>
    <row r="312" spans="1:15" ht="22.5" customHeight="1">
      <c r="A312" s="60"/>
      <c r="B312" s="55"/>
      <c r="K312" s="29"/>
      <c r="L312" s="29"/>
      <c r="M312" s="30"/>
      <c r="N312" s="30"/>
      <c r="O312" s="30"/>
    </row>
    <row r="313" spans="1:15" ht="22.5" customHeight="1">
      <c r="A313" s="42"/>
      <c r="B313" s="40"/>
      <c r="K313" s="29"/>
      <c r="L313" s="29"/>
      <c r="M313" s="30"/>
      <c r="N313" s="30"/>
      <c r="O313" s="30"/>
    </row>
    <row r="314" spans="1:15" ht="22.5" customHeight="1">
      <c r="A314" s="60"/>
      <c r="B314" s="60"/>
      <c r="K314" s="29"/>
      <c r="L314" s="29"/>
      <c r="M314" s="30"/>
      <c r="N314" s="30"/>
      <c r="O314" s="30"/>
    </row>
    <row r="315" spans="1:15" ht="22.5" customHeight="1">
      <c r="A315" s="60"/>
      <c r="B315" s="60"/>
      <c r="K315" s="29"/>
      <c r="L315" s="29"/>
      <c r="M315" s="30"/>
      <c r="N315" s="30"/>
      <c r="O315" s="30"/>
    </row>
    <row r="316" spans="1:15" ht="22.5" customHeight="1">
      <c r="A316" s="60"/>
      <c r="B316" s="60"/>
      <c r="K316" s="29"/>
      <c r="L316" s="29"/>
      <c r="M316" s="30"/>
      <c r="N316" s="30"/>
      <c r="O316" s="30"/>
    </row>
    <row r="317" spans="1:15" ht="22.5" customHeight="1">
      <c r="A317" s="60"/>
      <c r="B317" s="60"/>
      <c r="K317" s="29"/>
      <c r="L317" s="29"/>
      <c r="M317" s="30"/>
      <c r="N317" s="30"/>
      <c r="O317" s="30"/>
    </row>
    <row r="318" spans="1:15" ht="22.5" customHeight="1">
      <c r="A318" s="60"/>
      <c r="B318" s="60"/>
      <c r="K318" s="29"/>
      <c r="L318" s="29"/>
      <c r="M318" s="30"/>
      <c r="N318" s="30"/>
      <c r="O318" s="30"/>
    </row>
    <row r="320" spans="1:15">
      <c r="A320" s="65" t="s">
        <v>102</v>
      </c>
      <c r="B320" s="66"/>
      <c r="C320" s="66"/>
      <c r="D320" s="66"/>
    </row>
    <row r="321" spans="1:4">
      <c r="A321" s="16" t="s">
        <v>7</v>
      </c>
      <c r="B321" s="16" t="s">
        <v>8</v>
      </c>
      <c r="C321" s="16" t="s">
        <v>10</v>
      </c>
      <c r="D321" s="16" t="s">
        <v>2</v>
      </c>
    </row>
    <row r="322" spans="1:4">
      <c r="A322" s="1" t="str">
        <f>A285</f>
        <v>Mobiltelefon - projektmenedzser</v>
      </c>
      <c r="B322" s="8">
        <f>B285</f>
        <v>15000</v>
      </c>
      <c r="C322" s="8">
        <v>3</v>
      </c>
      <c r="D322" s="8">
        <f>B322*C322</f>
        <v>45000</v>
      </c>
    </row>
    <row r="323" spans="1:4">
      <c r="A323" s="1" t="str">
        <f t="shared" ref="A323:B341" si="42">A286</f>
        <v>Mobiltelefon - mérnök</v>
      </c>
      <c r="B323" s="8">
        <f t="shared" si="42"/>
        <v>10000</v>
      </c>
      <c r="C323" s="8">
        <f>C322</f>
        <v>3</v>
      </c>
      <c r="D323" s="8">
        <f t="shared" ref="D323:D327" si="43">B323*C323</f>
        <v>30000</v>
      </c>
    </row>
    <row r="324" spans="1:4">
      <c r="A324" s="1" t="str">
        <f t="shared" si="42"/>
        <v>Vezetékes telefon, internet</v>
      </c>
      <c r="B324" s="8">
        <f t="shared" si="42"/>
        <v>12000</v>
      </c>
      <c r="C324" s="8">
        <f t="shared" ref="C324:C341" si="44">C323</f>
        <v>3</v>
      </c>
      <c r="D324" s="8">
        <f t="shared" si="43"/>
        <v>36000</v>
      </c>
    </row>
    <row r="325" spans="1:4">
      <c r="A325" s="1" t="str">
        <f t="shared" si="42"/>
        <v>Internet mobil</v>
      </c>
      <c r="B325" s="8">
        <f t="shared" si="42"/>
        <v>5000</v>
      </c>
      <c r="C325" s="8">
        <f t="shared" si="44"/>
        <v>3</v>
      </c>
      <c r="D325" s="8">
        <f t="shared" si="43"/>
        <v>15000</v>
      </c>
    </row>
    <row r="326" spans="1:4">
      <c r="A326" s="1" t="str">
        <f t="shared" si="42"/>
        <v>Áram</v>
      </c>
      <c r="B326" s="8">
        <f t="shared" si="42"/>
        <v>37305</v>
      </c>
      <c r="C326" s="8">
        <f t="shared" si="44"/>
        <v>3</v>
      </c>
      <c r="D326" s="8">
        <f t="shared" si="43"/>
        <v>111915</v>
      </c>
    </row>
    <row r="327" spans="1:4">
      <c r="A327" s="1" t="str">
        <f t="shared" si="42"/>
        <v>Gáz</v>
      </c>
      <c r="B327" s="8">
        <f t="shared" si="42"/>
        <v>54462</v>
      </c>
      <c r="C327" s="8">
        <f t="shared" si="44"/>
        <v>3</v>
      </c>
      <c r="D327" s="8">
        <f t="shared" si="43"/>
        <v>163386</v>
      </c>
    </row>
    <row r="328" spans="1:4">
      <c r="A328" s="1" t="str">
        <f t="shared" si="42"/>
        <v>Víz</v>
      </c>
      <c r="B328" s="8">
        <f t="shared" si="42"/>
        <v>2520</v>
      </c>
      <c r="C328" s="8">
        <f t="shared" si="44"/>
        <v>3</v>
      </c>
      <c r="D328" s="8">
        <f t="shared" ref="D328:D341" si="45">B328*C328</f>
        <v>7560</v>
      </c>
    </row>
    <row r="329" spans="1:4">
      <c r="A329" s="1" t="str">
        <f t="shared" si="42"/>
        <v>Csatornadíj</v>
      </c>
      <c r="B329" s="8">
        <f t="shared" si="42"/>
        <v>4087</v>
      </c>
      <c r="C329" s="8">
        <f t="shared" si="44"/>
        <v>3</v>
      </c>
      <c r="D329" s="8">
        <f t="shared" si="45"/>
        <v>12261</v>
      </c>
    </row>
    <row r="330" spans="1:4">
      <c r="A330" s="1" t="str">
        <f t="shared" si="42"/>
        <v>Szemétszállítás</v>
      </c>
      <c r="B330" s="8">
        <f t="shared" si="42"/>
        <v>2720</v>
      </c>
      <c r="C330" s="8">
        <f t="shared" si="44"/>
        <v>3</v>
      </c>
      <c r="D330" s="8">
        <f t="shared" si="45"/>
        <v>8160</v>
      </c>
    </row>
    <row r="331" spans="1:4">
      <c r="A331" s="1" t="str">
        <f t="shared" si="42"/>
        <v>Takarítás</v>
      </c>
      <c r="B331" s="8">
        <f t="shared" si="42"/>
        <v>18685</v>
      </c>
      <c r="C331" s="8">
        <f t="shared" si="44"/>
        <v>3</v>
      </c>
      <c r="D331" s="8">
        <f t="shared" si="45"/>
        <v>56055</v>
      </c>
    </row>
    <row r="332" spans="1:4">
      <c r="A332" s="1" t="str">
        <f t="shared" si="42"/>
        <v>Őrzés</v>
      </c>
      <c r="B332" s="8">
        <f t="shared" si="42"/>
        <v>40845</v>
      </c>
      <c r="C332" s="8">
        <f t="shared" si="44"/>
        <v>3</v>
      </c>
      <c r="D332" s="8">
        <f t="shared" si="45"/>
        <v>122535</v>
      </c>
    </row>
    <row r="333" spans="1:4">
      <c r="A333" s="1" t="str">
        <f t="shared" si="42"/>
        <v>Nyomtatvány, irodaszer</v>
      </c>
      <c r="B333" s="8">
        <f t="shared" si="42"/>
        <v>12400</v>
      </c>
      <c r="C333" s="8">
        <f t="shared" si="44"/>
        <v>3</v>
      </c>
      <c r="D333" s="8">
        <f t="shared" si="45"/>
        <v>37200</v>
      </c>
    </row>
    <row r="334" spans="1:4">
      <c r="A334" s="1" t="str">
        <f t="shared" si="42"/>
        <v>Anyagköltség (tisztítószer, egyéb anyag)</v>
      </c>
      <c r="B334" s="8">
        <f t="shared" si="42"/>
        <v>12000</v>
      </c>
      <c r="C334" s="8">
        <f t="shared" si="44"/>
        <v>3</v>
      </c>
      <c r="D334" s="8">
        <f t="shared" si="45"/>
        <v>36000</v>
      </c>
    </row>
    <row r="335" spans="1:4">
      <c r="A335" s="1" t="str">
        <f t="shared" si="42"/>
        <v>Posta költség</v>
      </c>
      <c r="B335" s="8">
        <f t="shared" si="42"/>
        <v>2000</v>
      </c>
      <c r="C335" s="8">
        <f t="shared" si="44"/>
        <v>3</v>
      </c>
      <c r="D335" s="8">
        <f t="shared" si="45"/>
        <v>6000</v>
      </c>
    </row>
    <row r="336" spans="1:4">
      <c r="A336" s="1" t="str">
        <f t="shared" si="42"/>
        <v>Szakkönyv, folyóirat, web felület kezelés</v>
      </c>
      <c r="B336" s="8">
        <f t="shared" si="42"/>
        <v>10000</v>
      </c>
      <c r="C336" s="8">
        <f t="shared" si="44"/>
        <v>3</v>
      </c>
      <c r="D336" s="8">
        <f t="shared" si="45"/>
        <v>30000</v>
      </c>
    </row>
    <row r="337" spans="1:15">
      <c r="A337" s="1" t="str">
        <f t="shared" si="42"/>
        <v>Hirdetés, reklám költség</v>
      </c>
      <c r="B337" s="8">
        <f t="shared" si="42"/>
        <v>0</v>
      </c>
      <c r="C337" s="8">
        <f t="shared" si="44"/>
        <v>3</v>
      </c>
      <c r="D337" s="8">
        <f t="shared" si="45"/>
        <v>0</v>
      </c>
    </row>
    <row r="338" spans="1:15">
      <c r="A338" s="1" t="str">
        <f t="shared" si="42"/>
        <v>Egészségügyi szolgáltatás</v>
      </c>
      <c r="B338" s="8">
        <f t="shared" si="42"/>
        <v>0</v>
      </c>
      <c r="C338" s="8">
        <f t="shared" si="44"/>
        <v>3</v>
      </c>
      <c r="D338" s="8">
        <f t="shared" si="45"/>
        <v>0</v>
      </c>
    </row>
    <row r="339" spans="1:15">
      <c r="A339" s="1" t="str">
        <f t="shared" si="42"/>
        <v>Tagsági díj</v>
      </c>
      <c r="B339" s="8">
        <f t="shared" si="42"/>
        <v>0</v>
      </c>
      <c r="C339" s="8">
        <f t="shared" si="44"/>
        <v>3</v>
      </c>
      <c r="D339" s="8">
        <f t="shared" si="45"/>
        <v>0</v>
      </c>
    </row>
    <row r="340" spans="1:15">
      <c r="A340" s="1" t="str">
        <f t="shared" si="42"/>
        <v>Továbbképzés, tanfolyam</v>
      </c>
      <c r="B340" s="8">
        <f t="shared" si="42"/>
        <v>10000</v>
      </c>
      <c r="C340" s="8">
        <f t="shared" si="44"/>
        <v>3</v>
      </c>
      <c r="D340" s="8">
        <f t="shared" si="45"/>
        <v>30000</v>
      </c>
    </row>
    <row r="341" spans="1:15">
      <c r="A341" s="1" t="str">
        <f t="shared" si="42"/>
        <v>Reprezentáció</v>
      </c>
      <c r="B341" s="8">
        <f t="shared" si="42"/>
        <v>0</v>
      </c>
      <c r="C341" s="8">
        <f t="shared" si="44"/>
        <v>3</v>
      </c>
      <c r="D341" s="8">
        <f t="shared" si="45"/>
        <v>0</v>
      </c>
    </row>
    <row r="342" spans="1:15">
      <c r="A342" s="18" t="s">
        <v>26</v>
      </c>
      <c r="B342" s="17">
        <f>SUM(B322:B341)</f>
        <v>249024</v>
      </c>
      <c r="C342" s="17">
        <f>SUM(C322:C341)</f>
        <v>60</v>
      </c>
      <c r="D342" s="17">
        <f>SUM(D322:D341)*1.25</f>
        <v>933840</v>
      </c>
    </row>
    <row r="343" spans="1:15">
      <c r="A343" s="19" t="s">
        <v>27</v>
      </c>
      <c r="B343" s="11">
        <f>B342+B306</f>
        <v>2490240</v>
      </c>
      <c r="C343" s="11"/>
      <c r="D343" s="11">
        <f>D342+D306</f>
        <v>9338400</v>
      </c>
    </row>
    <row r="344" spans="1:15">
      <c r="A344" s="64" t="s">
        <v>106</v>
      </c>
      <c r="B344" s="64"/>
      <c r="K344" s="28"/>
      <c r="L344" s="28"/>
      <c r="M344" s="9"/>
      <c r="N344" s="9"/>
      <c r="O344" s="9"/>
    </row>
    <row r="345" spans="1:15" ht="45" customHeight="1">
      <c r="A345" s="58" t="s">
        <v>104</v>
      </c>
      <c r="B345" s="59"/>
      <c r="D345" s="60"/>
      <c r="E345" s="63"/>
      <c r="F345" s="63"/>
      <c r="K345" s="28"/>
      <c r="L345" s="28"/>
      <c r="M345" s="9"/>
      <c r="N345" s="9"/>
      <c r="O345" s="9"/>
    </row>
    <row r="346" spans="1:15" ht="45" customHeight="1">
      <c r="A346" s="60" t="s">
        <v>83</v>
      </c>
      <c r="B346" s="55"/>
      <c r="D346" s="60"/>
      <c r="E346" s="63"/>
      <c r="F346" s="63"/>
      <c r="K346" s="29"/>
      <c r="L346" s="29"/>
      <c r="M346" s="30"/>
      <c r="N346" s="30"/>
      <c r="O346" s="30"/>
    </row>
    <row r="347" spans="1:15" ht="13.2">
      <c r="A347" s="42"/>
      <c r="B347" s="40"/>
      <c r="K347" s="29"/>
      <c r="L347" s="29"/>
      <c r="M347" s="30"/>
      <c r="N347" s="30"/>
      <c r="O347" s="30"/>
    </row>
    <row r="348" spans="1:15" ht="22.5" customHeight="1">
      <c r="A348" s="60"/>
      <c r="B348" s="55"/>
      <c r="K348" s="29"/>
      <c r="L348" s="29"/>
      <c r="M348" s="30"/>
      <c r="N348" s="30"/>
      <c r="O348" s="30"/>
    </row>
    <row r="349" spans="1:15" ht="22.5" customHeight="1">
      <c r="A349" s="42"/>
      <c r="B349" s="40"/>
      <c r="K349" s="29"/>
      <c r="L349" s="29"/>
      <c r="M349" s="30"/>
      <c r="N349" s="30"/>
      <c r="O349" s="30"/>
    </row>
    <row r="350" spans="1:15" ht="22.5" customHeight="1">
      <c r="A350" s="60"/>
      <c r="B350" s="60"/>
      <c r="K350" s="29"/>
      <c r="L350" s="29"/>
      <c r="M350" s="30"/>
      <c r="N350" s="30"/>
      <c r="O350" s="30"/>
    </row>
    <row r="351" spans="1:15" ht="22.5" customHeight="1">
      <c r="A351" s="60"/>
      <c r="B351" s="60"/>
      <c r="K351" s="29"/>
      <c r="L351" s="29"/>
      <c r="M351" s="30"/>
      <c r="N351" s="30"/>
      <c r="O351" s="30"/>
    </row>
    <row r="352" spans="1:15" ht="22.5" customHeight="1">
      <c r="A352" s="60"/>
      <c r="B352" s="60"/>
      <c r="K352" s="29"/>
      <c r="L352" s="29"/>
      <c r="M352" s="30"/>
      <c r="N352" s="30"/>
      <c r="O352" s="30"/>
    </row>
    <row r="353" spans="1:15" ht="22.5" customHeight="1">
      <c r="A353" s="60"/>
      <c r="B353" s="60"/>
      <c r="K353" s="29"/>
      <c r="L353" s="29"/>
      <c r="M353" s="30"/>
      <c r="N353" s="30"/>
      <c r="O353" s="30"/>
    </row>
    <row r="354" spans="1:15" ht="22.5" customHeight="1">
      <c r="A354" s="60"/>
      <c r="B354" s="60"/>
      <c r="K354" s="29"/>
      <c r="L354" s="29"/>
      <c r="M354" s="30"/>
      <c r="N354" s="30"/>
      <c r="O354" s="30"/>
    </row>
  </sheetData>
  <mergeCells count="77">
    <mergeCell ref="A243:B243"/>
    <mergeCell ref="A244:B244"/>
    <mergeCell ref="D244:F244"/>
    <mergeCell ref="A185:B185"/>
    <mergeCell ref="A186:B186"/>
    <mergeCell ref="A187:B187"/>
    <mergeCell ref="A188:B188"/>
    <mergeCell ref="A189:B189"/>
    <mergeCell ref="A192:D192"/>
    <mergeCell ref="A218:D218"/>
    <mergeCell ref="A183:B183"/>
    <mergeCell ref="A61:B61"/>
    <mergeCell ref="A62:B62"/>
    <mergeCell ref="A65:D65"/>
    <mergeCell ref="A116:B116"/>
    <mergeCell ref="A117:B117"/>
    <mergeCell ref="D117:F117"/>
    <mergeCell ref="A118:B118"/>
    <mergeCell ref="D118:F118"/>
    <mergeCell ref="A2:D2"/>
    <mergeCell ref="A27:D27"/>
    <mergeCell ref="A91:D91"/>
    <mergeCell ref="A52:B52"/>
    <mergeCell ref="A53:B53"/>
    <mergeCell ref="D53:F53"/>
    <mergeCell ref="A54:B54"/>
    <mergeCell ref="D54:F54"/>
    <mergeCell ref="A56:B56"/>
    <mergeCell ref="A58:B58"/>
    <mergeCell ref="A59:B59"/>
    <mergeCell ref="A60:B60"/>
    <mergeCell ref="A120:B120"/>
    <mergeCell ref="A122:B122"/>
    <mergeCell ref="A123:B123"/>
    <mergeCell ref="A124:B124"/>
    <mergeCell ref="A125:B125"/>
    <mergeCell ref="A126:B126"/>
    <mergeCell ref="A179:B179"/>
    <mergeCell ref="A180:B180"/>
    <mergeCell ref="D180:F180"/>
    <mergeCell ref="A181:B181"/>
    <mergeCell ref="D181:F181"/>
    <mergeCell ref="A128:D128"/>
    <mergeCell ref="A154:D154"/>
    <mergeCell ref="D245:F245"/>
    <mergeCell ref="A247:B247"/>
    <mergeCell ref="A249:B249"/>
    <mergeCell ref="A250:B250"/>
    <mergeCell ref="A251:B251"/>
    <mergeCell ref="A245:B245"/>
    <mergeCell ref="A252:B252"/>
    <mergeCell ref="A253:B253"/>
    <mergeCell ref="A308:B308"/>
    <mergeCell ref="A309:B309"/>
    <mergeCell ref="D309:F309"/>
    <mergeCell ref="A283:D283"/>
    <mergeCell ref="A257:D257"/>
    <mergeCell ref="A310:B310"/>
    <mergeCell ref="D310:F310"/>
    <mergeCell ref="A312:B312"/>
    <mergeCell ref="A314:B314"/>
    <mergeCell ref="A315:B315"/>
    <mergeCell ref="A316:B316"/>
    <mergeCell ref="A317:B317"/>
    <mergeCell ref="A318:B318"/>
    <mergeCell ref="A344:B344"/>
    <mergeCell ref="A345:B345"/>
    <mergeCell ref="A320:D320"/>
    <mergeCell ref="A351:B351"/>
    <mergeCell ref="A352:B352"/>
    <mergeCell ref="A353:B353"/>
    <mergeCell ref="A354:B354"/>
    <mergeCell ref="D345:F345"/>
    <mergeCell ref="A346:B346"/>
    <mergeCell ref="D346:F346"/>
    <mergeCell ref="A348:B348"/>
    <mergeCell ref="A350:B35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81" orientation="portrait" r:id="rId1"/>
  <headerFooter alignWithMargins="0">
    <oddHeader>&amp;R1. sz. melléklet - Előirányzott Kompenzáció (Díj) meghatározása</oddHeader>
    <oddFooter>&amp;R&amp;P/&amp;N</oddFooter>
  </headerFooter>
  <rowBreaks count="5" manualBreakCount="5">
    <brk id="62" max="5" man="1"/>
    <brk id="126" max="16383" man="1"/>
    <brk id="190" max="16383" man="1"/>
    <brk id="255" max="16383" man="1"/>
    <brk id="3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27"/>
  <sheetViews>
    <sheetView tabSelected="1" topLeftCell="A7" zoomScaleNormal="100" workbookViewId="0">
      <selection activeCell="D18" sqref="D18:F19"/>
    </sheetView>
  </sheetViews>
  <sheetFormatPr defaultColWidth="9.109375" defaultRowHeight="10.199999999999999"/>
  <cols>
    <col min="1" max="1" width="18.5546875" style="1" customWidth="1"/>
    <col min="2" max="5" width="20.109375" style="1" customWidth="1"/>
    <col min="6" max="7" width="27.88671875" style="1" customWidth="1"/>
    <col min="8" max="16384" width="9.109375" style="1"/>
  </cols>
  <sheetData>
    <row r="3" spans="1:7" s="15" customFormat="1" ht="24" customHeight="1">
      <c r="A3" s="20" t="s">
        <v>9</v>
      </c>
      <c r="B3" s="20" t="s">
        <v>34</v>
      </c>
      <c r="C3" s="20" t="s">
        <v>5</v>
      </c>
      <c r="D3" s="20" t="s">
        <v>57</v>
      </c>
      <c r="E3" s="20" t="s">
        <v>35</v>
      </c>
    </row>
    <row r="4" spans="1:7">
      <c r="A4" s="21" t="s">
        <v>36</v>
      </c>
      <c r="B4" s="31">
        <f>Munkabér!L22+Költségek!D49</f>
        <v>6374249.1999999993</v>
      </c>
      <c r="C4" s="22">
        <f>Munkabér!M22</f>
        <v>4314387.5</v>
      </c>
      <c r="D4" s="22">
        <f>Munkabér!N22</f>
        <v>761362.50000000012</v>
      </c>
      <c r="E4" s="34">
        <f>Munkabér!O22+Költségek!D49</f>
        <v>1298499.2</v>
      </c>
      <c r="F4" s="36"/>
      <c r="G4" s="8"/>
    </row>
    <row r="5" spans="1:7">
      <c r="A5" s="21" t="s">
        <v>37</v>
      </c>
      <c r="B5" s="22">
        <f>Munkabér!L35+Költségek!D87</f>
        <v>9094453.8000000007</v>
      </c>
      <c r="C5" s="22">
        <f>Munkabér!M35</f>
        <v>6471581.25</v>
      </c>
      <c r="D5" s="22">
        <f>Munkabér!N35</f>
        <v>1142043.7500000002</v>
      </c>
      <c r="E5" s="34">
        <f>Munkabér!O35+Költségek!D87</f>
        <v>1480828.8</v>
      </c>
      <c r="F5" s="36"/>
      <c r="G5" s="8"/>
    </row>
    <row r="6" spans="1:7">
      <c r="A6" s="21" t="s">
        <v>38</v>
      </c>
      <c r="B6" s="22">
        <f>Munkabér!L48+Költségek!D113</f>
        <v>9094453.8000000007</v>
      </c>
      <c r="C6" s="22">
        <f>Munkabér!M48</f>
        <v>6471581.25</v>
      </c>
      <c r="D6" s="22">
        <f>Munkabér!N48</f>
        <v>1142043.7500000002</v>
      </c>
      <c r="E6" s="34">
        <f>Munkabér!O48+Költségek!D113</f>
        <v>1480828.8</v>
      </c>
      <c r="F6" s="36"/>
      <c r="G6" s="8"/>
    </row>
    <row r="7" spans="1:7">
      <c r="A7" s="21" t="s">
        <v>39</v>
      </c>
      <c r="B7" s="22">
        <f>Munkabér!L70+Költségek!D150</f>
        <v>9094453.8000000007</v>
      </c>
      <c r="C7" s="22">
        <f>Munkabér!M70</f>
        <v>6471581.25</v>
      </c>
      <c r="D7" s="22">
        <f>Munkabér!N70</f>
        <v>1142043.7500000002</v>
      </c>
      <c r="E7" s="34">
        <f>Munkabér!O70+Költségek!D150</f>
        <v>1480828.8</v>
      </c>
      <c r="F7" s="36"/>
      <c r="G7" s="8"/>
    </row>
    <row r="8" spans="1:7">
      <c r="A8" s="21" t="s">
        <v>40</v>
      </c>
      <c r="B8" s="22">
        <f>Munkabér!L83+Költségek!D176</f>
        <v>9094453.8000000007</v>
      </c>
      <c r="C8" s="22">
        <f>Munkabér!M83</f>
        <v>6471581.25</v>
      </c>
      <c r="D8" s="22">
        <f>Munkabér!N83</f>
        <v>1142043.7500000002</v>
      </c>
      <c r="E8" s="34">
        <f>Munkabér!O83+Költségek!D176</f>
        <v>1480828.8</v>
      </c>
      <c r="F8" s="36"/>
      <c r="G8" s="8"/>
    </row>
    <row r="9" spans="1:7">
      <c r="A9" s="21" t="s">
        <v>41</v>
      </c>
      <c r="B9" s="22">
        <f>Munkabér!L96+Költségek!D214</f>
        <v>9094453.8000000007</v>
      </c>
      <c r="C9" s="22">
        <f>Munkabér!M96</f>
        <v>1359524</v>
      </c>
      <c r="D9" s="22">
        <f>Munkabér!N96</f>
        <v>239916</v>
      </c>
      <c r="E9" s="34">
        <f>Munkabér!O96+Költségek!D214</f>
        <v>7495013.8000000007</v>
      </c>
      <c r="F9" s="36"/>
      <c r="G9" s="8"/>
    </row>
    <row r="10" spans="1:7">
      <c r="A10" s="21" t="s">
        <v>42</v>
      </c>
      <c r="B10" s="22">
        <f>Munkabér!L109+Költségek!D240</f>
        <v>9094453.8000000007</v>
      </c>
      <c r="C10" s="22">
        <f>Munkabér!M109</f>
        <v>0</v>
      </c>
      <c r="D10" s="22">
        <f>Munkabér!N109</f>
        <v>0</v>
      </c>
      <c r="E10" s="34">
        <f>Munkabér!O109+Költségek!D240</f>
        <v>9094453.8000000007</v>
      </c>
      <c r="F10" s="36"/>
      <c r="G10" s="8"/>
    </row>
    <row r="11" spans="1:7">
      <c r="A11" s="21" t="s">
        <v>43</v>
      </c>
      <c r="B11" s="22">
        <f>Munkabér!L131+Költségek!D279</f>
        <v>9094453.8000000007</v>
      </c>
      <c r="C11" s="22">
        <f>Munkabér!M131</f>
        <v>0</v>
      </c>
      <c r="D11" s="22">
        <f>Munkabér!N131</f>
        <v>0</v>
      </c>
      <c r="E11" s="34">
        <f>Munkabér!O131+Költségek!D279</f>
        <v>9094453.8000000007</v>
      </c>
      <c r="F11" s="36"/>
      <c r="G11" s="8"/>
    </row>
    <row r="12" spans="1:7">
      <c r="A12" s="21" t="s">
        <v>61</v>
      </c>
      <c r="B12" s="22">
        <f>Munkabér!L142+Költségek!D305</f>
        <v>9094453.8000000007</v>
      </c>
      <c r="C12" s="22">
        <f>Munkabér!M142</f>
        <v>0</v>
      </c>
      <c r="D12" s="22">
        <f>Munkabér!N142</f>
        <v>0</v>
      </c>
      <c r="E12" s="34">
        <f>B12</f>
        <v>9094453.8000000007</v>
      </c>
      <c r="F12" s="36"/>
      <c r="G12" s="8"/>
    </row>
    <row r="13" spans="1:7">
      <c r="A13" s="1" t="s">
        <v>103</v>
      </c>
      <c r="B13" s="8">
        <f>Munkabér!L154+Költségek!D342</f>
        <v>8985056.0399999991</v>
      </c>
      <c r="C13" s="8">
        <f>Munkabér!M154</f>
        <v>0</v>
      </c>
      <c r="D13" s="8">
        <f>Munkabér!N154</f>
        <v>0</v>
      </c>
      <c r="E13" s="8">
        <f>Munkabér!O154+Költségek!D342</f>
        <v>8985056.0399999991</v>
      </c>
      <c r="F13" s="36"/>
      <c r="G13" s="8"/>
    </row>
    <row r="14" spans="1:7">
      <c r="A14" s="23" t="s">
        <v>44</v>
      </c>
      <c r="B14" s="24">
        <f>SUM(B4:B12)</f>
        <v>79129879.599999994</v>
      </c>
      <c r="C14" s="24">
        <f>SUM(C4:C12)</f>
        <v>31560236.5</v>
      </c>
      <c r="D14" s="24">
        <f>SUM(D4:D12)</f>
        <v>5569453.5000000009</v>
      </c>
      <c r="E14" s="35">
        <f>SUM(E4:E12)</f>
        <v>42000189.600000001</v>
      </c>
      <c r="F14" s="36"/>
    </row>
    <row r="15" spans="1:7" ht="24" customHeight="1">
      <c r="A15" s="67" t="s">
        <v>68</v>
      </c>
      <c r="B15" s="68"/>
      <c r="C15" s="33">
        <f>C14+D14</f>
        <v>37129690</v>
      </c>
    </row>
    <row r="16" spans="1:7">
      <c r="C16" s="8"/>
    </row>
    <row r="17" spans="1:15">
      <c r="A17" s="64" t="s">
        <v>106</v>
      </c>
      <c r="B17" s="64"/>
      <c r="K17" s="28"/>
      <c r="L17" s="28"/>
      <c r="M17" s="9"/>
      <c r="N17" s="9"/>
      <c r="O17" s="9"/>
    </row>
    <row r="18" spans="1:15" ht="45" customHeight="1">
      <c r="A18" s="58" t="s">
        <v>104</v>
      </c>
      <c r="B18" s="59"/>
      <c r="D18" s="60"/>
      <c r="E18" s="63"/>
      <c r="F18" s="63"/>
      <c r="K18" s="28"/>
      <c r="L18" s="28"/>
      <c r="M18" s="9"/>
      <c r="N18" s="9"/>
      <c r="O18" s="9"/>
    </row>
    <row r="19" spans="1:15" ht="45" customHeight="1">
      <c r="A19" s="60" t="s">
        <v>83</v>
      </c>
      <c r="B19" s="55"/>
      <c r="D19" s="60"/>
      <c r="E19" s="63"/>
      <c r="F19" s="63"/>
      <c r="K19" s="29"/>
      <c r="L19" s="29"/>
      <c r="M19" s="30"/>
      <c r="N19" s="30"/>
      <c r="O19" s="30"/>
    </row>
    <row r="20" spans="1:15" ht="13.2">
      <c r="A20" s="42"/>
      <c r="B20" s="40"/>
      <c r="K20" s="29"/>
      <c r="L20" s="29"/>
      <c r="M20" s="30"/>
      <c r="N20" s="30"/>
      <c r="O20" s="30"/>
    </row>
    <row r="21" spans="1:15" ht="22.5" customHeight="1">
      <c r="A21" s="60"/>
      <c r="B21" s="55"/>
      <c r="K21" s="29"/>
      <c r="L21" s="29"/>
      <c r="M21" s="30"/>
      <c r="N21" s="30"/>
      <c r="O21" s="30"/>
    </row>
    <row r="22" spans="1:15" ht="22.5" customHeight="1">
      <c r="A22" s="42"/>
      <c r="B22" s="40"/>
      <c r="K22" s="29"/>
      <c r="L22" s="29"/>
      <c r="M22" s="30"/>
      <c r="N22" s="30"/>
      <c r="O22" s="30"/>
    </row>
    <row r="23" spans="1:15" ht="22.5" customHeight="1">
      <c r="A23" s="60"/>
      <c r="B23" s="60"/>
      <c r="K23" s="29"/>
      <c r="L23" s="29"/>
      <c r="M23" s="30"/>
      <c r="N23" s="30"/>
      <c r="O23" s="30"/>
    </row>
    <row r="24" spans="1:15" ht="22.5" customHeight="1">
      <c r="A24" s="60"/>
      <c r="B24" s="60"/>
      <c r="K24" s="29"/>
      <c r="L24" s="29"/>
      <c r="M24" s="30"/>
      <c r="N24" s="30"/>
      <c r="O24" s="30"/>
    </row>
    <row r="25" spans="1:15" ht="22.5" customHeight="1">
      <c r="A25" s="60"/>
      <c r="B25" s="60"/>
      <c r="K25" s="29"/>
      <c r="L25" s="29"/>
      <c r="M25" s="30"/>
      <c r="N25" s="30"/>
      <c r="O25" s="30"/>
    </row>
    <row r="26" spans="1:15" ht="22.5" customHeight="1">
      <c r="A26" s="60"/>
      <c r="B26" s="60"/>
      <c r="K26" s="29"/>
      <c r="L26" s="29"/>
      <c r="M26" s="30"/>
      <c r="N26" s="30"/>
      <c r="O26" s="30"/>
    </row>
    <row r="27" spans="1:15" ht="22.5" customHeight="1">
      <c r="A27" s="60"/>
      <c r="B27" s="60"/>
      <c r="K27" s="29"/>
      <c r="L27" s="29"/>
      <c r="M27" s="30"/>
      <c r="N27" s="30"/>
      <c r="O27" s="30"/>
    </row>
  </sheetData>
  <mergeCells count="12">
    <mergeCell ref="A15:B15"/>
    <mergeCell ref="A17:B17"/>
    <mergeCell ref="A18:B18"/>
    <mergeCell ref="D18:F18"/>
    <mergeCell ref="A19:B19"/>
    <mergeCell ref="D19:F19"/>
    <mergeCell ref="A27:B27"/>
    <mergeCell ref="A21:B21"/>
    <mergeCell ref="A23:B23"/>
    <mergeCell ref="A24:B24"/>
    <mergeCell ref="A25:B25"/>
    <mergeCell ref="A26:B26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8" orientation="landscape" r:id="rId1"/>
  <headerFooter alignWithMargins="0">
    <oddHeader>&amp;R1. sz. melléklet - Előirányzott Kompenzáció (Díj) meghatározása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Munkabér</vt:lpstr>
      <vt:lpstr>Költségek</vt:lpstr>
      <vt:lpstr>Összesítő</vt:lpstr>
      <vt:lpstr>Munka1</vt:lpstr>
      <vt:lpstr>Költségek!Nyomtatási_terület</vt:lpstr>
      <vt:lpstr>Munkabér!Nyomtatási_terület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Floreno Kft.</dc:creator>
  <cp:lastModifiedBy>Réthi Adrien</cp:lastModifiedBy>
  <cp:lastPrinted>2011-10-25T14:39:11Z</cp:lastPrinted>
  <dcterms:created xsi:type="dcterms:W3CDTF">2011-02-15T15:10:38Z</dcterms:created>
  <dcterms:modified xsi:type="dcterms:W3CDTF">2011-10-25T14:43:26Z</dcterms:modified>
</cp:coreProperties>
</file>